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n" sheetId="1" state="visible" r:id="rId1"/>
    <sheet xmlns:r="http://schemas.openxmlformats.org/officeDocument/2006/relationships" name="Feb" sheetId="2" state="visible" r:id="rId2"/>
    <sheet xmlns:r="http://schemas.openxmlformats.org/officeDocument/2006/relationships" name="Mar" sheetId="3" state="visible" r:id="rId3"/>
    <sheet xmlns:r="http://schemas.openxmlformats.org/officeDocument/2006/relationships" name="Apr" sheetId="4" state="visible" r:id="rId4"/>
    <sheet xmlns:r="http://schemas.openxmlformats.org/officeDocument/2006/relationships" name="May" sheetId="5" state="visible" r:id="rId5"/>
    <sheet xmlns:r="http://schemas.openxmlformats.org/officeDocument/2006/relationships" name="Jun" sheetId="6" state="visible" r:id="rId6"/>
    <sheet xmlns:r="http://schemas.openxmlformats.org/officeDocument/2006/relationships" name="Jul" sheetId="7" state="visible" r:id="rId7"/>
    <sheet xmlns:r="http://schemas.openxmlformats.org/officeDocument/2006/relationships" name="Aug" sheetId="8" state="visible" r:id="rId8"/>
    <sheet xmlns:r="http://schemas.openxmlformats.org/officeDocument/2006/relationships" name="Sep" sheetId="9" state="visible" r:id="rId9"/>
    <sheet xmlns:r="http://schemas.openxmlformats.org/officeDocument/2006/relationships" name="Oct" sheetId="10" state="visible" r:id="rId10"/>
    <sheet xmlns:r="http://schemas.openxmlformats.org/officeDocument/2006/relationships" name="Nov" sheetId="11" state="visible" r:id="rId11"/>
    <sheet xmlns:r="http://schemas.openxmlformats.org/officeDocument/2006/relationships" name="Dec" sheetId="12" state="visible" r:id="rId12"/>
    <sheet xmlns:r="http://schemas.openxmlformats.org/officeDocument/2006/relationships" name="Year summary" sheetId="13" state="visible" r:id="rId13"/>
    <sheet xmlns:r="http://schemas.openxmlformats.org/officeDocument/2006/relationships" name="How to use" sheetId="14" state="visible" r:id="rId14"/>
  </sheets>
  <definedNames>
    <definedName name="_xlnm.Print_Area" localSheetId="0">'Jan'!$A$1:$AO$36</definedName>
    <definedName name="_xlnm.Print_Area" localSheetId="1">'Feb'!$A$1:$AO$36</definedName>
    <definedName name="_xlnm.Print_Area" localSheetId="2">'Mar'!$A$1:$AO$36</definedName>
    <definedName name="_xlnm.Print_Area" localSheetId="3">'Apr'!$A$1:$AO$36</definedName>
    <definedName name="_xlnm.Print_Area" localSheetId="4">'May'!$A$1:$AO$36</definedName>
    <definedName name="_xlnm.Print_Area" localSheetId="5">'Jun'!$A$1:$AO$36</definedName>
    <definedName name="_xlnm.Print_Area" localSheetId="6">'Jul'!$A$1:$AO$36</definedName>
    <definedName name="_xlnm.Print_Area" localSheetId="7">'Aug'!$A$1:$AO$36</definedName>
    <definedName name="_xlnm.Print_Area" localSheetId="8">'Sep'!$A$1:$AO$36</definedName>
    <definedName name="_xlnm.Print_Area" localSheetId="9">'Oct'!$A$1:$AO$36</definedName>
    <definedName name="_xlnm.Print_Area" localSheetId="10">'Nov'!$A$1:$AO$36</definedName>
    <definedName name="_xlnm.Print_Area" localSheetId="11">'Dec'!$A$1:$AO$36</definedName>
    <definedName name="_xlnm.Print_Area" localSheetId="12">'Year summary'!$A$1:$K$31</definedName>
    <definedName name="_xlnm.Print_Area" localSheetId="13">'How to use'!$A$1:$C$15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;-0;&quot;–&quot;"/>
  </numFmts>
  <fonts count="28">
    <font>
      <name val="Calibri"/>
      <family val="2"/>
      <color theme="1"/>
      <sz val="11"/>
      <scheme val="minor"/>
    </font>
    <font>
      <name val="Arial"/>
      <b val="1"/>
      <color rgb="00111827"/>
      <sz val="20"/>
    </font>
    <font>
      <name val="Arial"/>
      <color rgb="006B7280"/>
      <sz val="9"/>
    </font>
    <font>
      <name val="Arial"/>
      <b val="1"/>
      <color rgb="00111827"/>
      <sz val="12"/>
    </font>
    <font>
      <name val="Arial"/>
      <b val="1"/>
      <color rgb="006D28D9"/>
      <sz val="12"/>
    </font>
    <font>
      <color rgb="00FFFFFF"/>
      <sz val="6"/>
    </font>
    <font>
      <name val="Arial"/>
      <b val="1"/>
      <color rgb="00FFFFFF"/>
      <sz val="8"/>
    </font>
    <font>
      <name val="Arial"/>
      <color rgb="00111827"/>
      <sz val="10"/>
    </font>
    <font>
      <name val="Arial"/>
      <color rgb="00C7CBD3"/>
      <sz val="6"/>
    </font>
    <font>
      <name val="Arial"/>
      <b val="1"/>
      <color rgb="00111827"/>
      <sz val="9"/>
    </font>
    <font>
      <name val="Arial"/>
      <b val="1"/>
      <color rgb="00111827"/>
      <sz val="8"/>
    </font>
    <font>
      <name val="Arial"/>
      <color rgb="00374151"/>
      <sz val="8"/>
    </font>
    <font>
      <name val="Arial"/>
      <b val="1"/>
      <color rgb="006B7280"/>
      <sz val="7"/>
    </font>
    <font>
      <name val="Arial"/>
      <color rgb="006B7280"/>
      <sz val="7"/>
    </font>
    <font>
      <name val="Arial"/>
      <b val="1"/>
      <color rgb="006D28D9"/>
      <sz val="8"/>
    </font>
    <font>
      <name val="Arial"/>
      <b val="1"/>
      <color rgb="00B45309"/>
      <sz val="8"/>
    </font>
    <font>
      <name val="Arial"/>
      <b val="1"/>
      <color rgb="00DC2626"/>
      <sz val="8"/>
    </font>
    <font>
      <name val="Arial"/>
      <b val="1"/>
      <color rgb="001D4ED8"/>
      <sz val="8"/>
    </font>
    <font>
      <name val="Arial"/>
      <b val="1"/>
      <color rgb="000F766E"/>
      <sz val="8"/>
    </font>
    <font>
      <name val="Arial"/>
      <b val="1"/>
      <color rgb="006B7280"/>
      <sz val="8"/>
    </font>
    <font>
      <name val="Arial"/>
      <color rgb="009CA3AF"/>
      <sz val="7"/>
    </font>
    <font>
      <name val="Arial"/>
      <b val="1"/>
      <color rgb="00374151"/>
      <sz val="9"/>
    </font>
    <font>
      <name val="Arial"/>
      <b val="1"/>
      <color rgb="00111827"/>
      <sz val="10"/>
    </font>
    <font>
      <name val="Arial"/>
      <b val="1"/>
      <color rgb="00111827"/>
      <sz val="16"/>
    </font>
    <font>
      <name val="Arial"/>
      <b val="1"/>
      <color rgb="006D28D9"/>
      <sz val="10"/>
    </font>
    <font>
      <name val="Arial"/>
      <color rgb="00374151"/>
      <sz val="10"/>
    </font>
    <font>
      <name val="Arial"/>
      <i val="1"/>
      <color rgb="006B7280"/>
      <sz val="9"/>
    </font>
    <font>
      <name val="Arial"/>
      <color rgb="009CA3AF"/>
      <sz val="9"/>
    </font>
  </fonts>
  <fills count="12">
    <fill>
      <patternFill/>
    </fill>
    <fill>
      <patternFill patternType="gray125"/>
    </fill>
    <fill>
      <patternFill patternType="solid">
        <fgColor rgb="00111827"/>
        <bgColor rgb="00111827"/>
      </patternFill>
    </fill>
    <fill>
      <patternFill patternType="solid">
        <fgColor rgb="006D28D9"/>
        <bgColor rgb="006D28D9"/>
      </patternFill>
    </fill>
    <fill>
      <patternFill patternType="solid">
        <fgColor rgb="00FFFFFF"/>
        <bgColor rgb="00FFFFFF"/>
      </patternFill>
    </fill>
    <fill>
      <patternFill patternType="solid">
        <fgColor rgb="00FEF3C7"/>
        <bgColor rgb="00FEF3C7"/>
      </patternFill>
    </fill>
    <fill>
      <patternFill patternType="solid">
        <fgColor rgb="00FDECEC"/>
        <bgColor rgb="00FDECEC"/>
      </patternFill>
    </fill>
    <fill>
      <patternFill patternType="solid">
        <fgColor rgb="00E0EAFD"/>
        <bgColor rgb="00E0EAFD"/>
      </patternFill>
    </fill>
    <fill>
      <patternFill patternType="solid">
        <fgColor rgb="00DDF3F0"/>
        <bgColor rgb="00DDF3F0"/>
      </patternFill>
    </fill>
    <fill>
      <patternFill patternType="solid">
        <fgColor rgb="00EEE7FC"/>
        <bgColor rgb="00EEE7FC"/>
      </patternFill>
    </fill>
    <fill>
      <patternFill patternType="solid">
        <fgColor rgb="00F3F4F6"/>
        <bgColor rgb="00F3F4F6"/>
      </patternFill>
    </fill>
    <fill>
      <patternFill patternType="solid">
        <fgColor rgb="00F4F7FD"/>
        <bgColor rgb="00F4F7FD"/>
      </patternFill>
    </fill>
  </fills>
  <borders count="4">
    <border>
      <left/>
      <right/>
      <top/>
      <bottom/>
      <diagonal/>
    </border>
    <border>
      <bottom style="thin">
        <color rgb="00E5E7EB"/>
      </bottom>
    </border>
    <border>
      <left style="thin">
        <color rgb="00EEF0F3"/>
      </left>
      <bottom style="thin">
        <color rgb="00E5E7EB"/>
      </bottom>
    </border>
    <border>
      <left/>
      <right/>
      <top style="thin">
        <color rgb="00111827"/>
      </top>
      <bottom/>
    </border>
  </borders>
  <cellStyleXfs count="1">
    <xf numFmtId="0" fontId="0" fillId="0" borderId="0"/>
  </cellStyleXfs>
  <cellXfs count="41">
    <xf numFmtId="0" fontId="0" fillId="0" borderId="0" pivotButton="0" quotePrefix="0" xfId="0"/>
    <xf numFmtId="164" fontId="5" fillId="0" borderId="0" pivotButton="0" quotePrefix="0" xfId="0"/>
    <xf numFmtId="0" fontId="1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vertical="center"/>
    </xf>
    <xf numFmtId="0" fontId="6" fillId="2" borderId="0" applyAlignment="1" pivotButton="0" quotePrefix="0" xfId="0">
      <alignment vertical="center" indent="1"/>
    </xf>
    <xf numFmtId="0" fontId="6" fillId="2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7" fillId="2" borderId="0" applyAlignment="1" pivotButton="0" quotePrefix="0" xfId="0">
      <alignment vertical="center"/>
    </xf>
    <xf numFmtId="0" fontId="8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vertical="center"/>
    </xf>
    <xf numFmtId="0" fontId="9" fillId="0" borderId="1" applyAlignment="1" pivotButton="0" quotePrefix="0" xfId="0">
      <alignment horizontal="left" vertical="center" indent="1"/>
    </xf>
    <xf numFmtId="0" fontId="10" fillId="0" borderId="2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center"/>
    </xf>
    <xf numFmtId="9" fontId="10" fillId="0" borderId="1" applyAlignment="1" pivotButton="0" quotePrefix="0" xfId="0">
      <alignment horizontal="center" vertical="center"/>
    </xf>
    <xf numFmtId="0" fontId="12" fillId="0" borderId="3" applyAlignment="1" pivotButton="0" quotePrefix="0" xfId="0">
      <alignment vertical="center"/>
    </xf>
    <xf numFmtId="0" fontId="13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14" fillId="0" borderId="0" applyAlignment="1" pivotButton="0" quotePrefix="0" xfId="0">
      <alignment vertical="center"/>
    </xf>
    <xf numFmtId="0" fontId="10" fillId="4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/>
    </xf>
    <xf numFmtId="0" fontId="15" fillId="5" borderId="0" applyAlignment="1" pivotButton="0" quotePrefix="0" xfId="0">
      <alignment horizontal="center" vertical="center"/>
    </xf>
    <xf numFmtId="0" fontId="16" fillId="6" borderId="0" applyAlignment="1" pivotButton="0" quotePrefix="0" xfId="0">
      <alignment horizontal="center" vertical="center"/>
    </xf>
    <xf numFmtId="0" fontId="17" fillId="7" borderId="0" applyAlignment="1" pivotButton="0" quotePrefix="0" xfId="0">
      <alignment horizontal="center" vertical="center"/>
    </xf>
    <xf numFmtId="0" fontId="18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0" fontId="20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 indent="1"/>
    </xf>
    <xf numFmtId="0" fontId="21" fillId="0" borderId="1" applyAlignment="1" pivotButton="0" quotePrefix="0" xfId="0">
      <alignment horizontal="left" vertical="center" indent="1"/>
    </xf>
    <xf numFmtId="0" fontId="6" fillId="2" borderId="0" applyAlignment="1" pivotButton="0" quotePrefix="0" xfId="0">
      <alignment horizontal="left" vertical="center" wrapText="1" indent="1"/>
    </xf>
    <xf numFmtId="0" fontId="6" fillId="2" borderId="0" applyAlignment="1" pivotButton="0" quotePrefix="0" xfId="0">
      <alignment horizontal="center" vertical="center" wrapText="1"/>
    </xf>
    <xf numFmtId="0" fontId="22" fillId="0" borderId="1" applyAlignment="1" pivotButton="0" quotePrefix="0" xfId="0">
      <alignment horizontal="left" vertical="center" indent="1"/>
    </xf>
    <xf numFmtId="165" fontId="7" fillId="0" borderId="1" applyAlignment="1" pivotButton="0" quotePrefix="0" xfId="0">
      <alignment horizontal="center" vertical="center"/>
    </xf>
    <xf numFmtId="9" fontId="22" fillId="0" borderId="1" applyAlignment="1" pivotButton="0" quotePrefix="0" xfId="0">
      <alignment horizontal="center" vertical="center"/>
    </xf>
    <xf numFmtId="0" fontId="23" fillId="0" borderId="0" applyAlignment="1" pivotButton="0" quotePrefix="0" xfId="0">
      <alignment vertical="center"/>
    </xf>
    <xf numFmtId="0" fontId="24" fillId="0" borderId="0" applyAlignment="1" pivotButton="0" quotePrefix="0" xfId="0">
      <alignment horizontal="right" vertical="top" indent="1"/>
    </xf>
    <xf numFmtId="0" fontId="25" fillId="0" borderId="0" applyAlignment="1" pivotButton="0" quotePrefix="0" xfId="0">
      <alignment vertical="top" wrapText="1"/>
    </xf>
    <xf numFmtId="0" fontId="26" fillId="11" borderId="0" applyAlignment="1" pivotButton="0" quotePrefix="0" xfId="0">
      <alignment vertical="center"/>
    </xf>
    <xf numFmtId="0" fontId="27" fillId="0" borderId="0" applyAlignment="1" pivotButton="0" quotePrefix="0" xfId="0">
      <alignment vertical="center"/>
    </xf>
  </cellXfs>
  <cellStyles count="1">
    <cellStyle name="Normal" xfId="0" builtinId="0" hidden="0"/>
  </cellStyles>
  <dxfs count="9">
    <dxf>
      <font>
        <b val="1"/>
        <color rgb="00B45309"/>
      </font>
      <fill>
        <patternFill patternType="solid">
          <fgColor rgb="00FEF3C7"/>
          <bgColor rgb="00FEF3C7"/>
        </patternFill>
      </fill>
    </dxf>
    <dxf>
      <font>
        <b val="1"/>
        <color rgb="00DC2626"/>
      </font>
      <fill>
        <patternFill patternType="solid">
          <fgColor rgb="00FDECEC"/>
          <bgColor rgb="00FDECEC"/>
        </patternFill>
      </fill>
    </dxf>
    <dxf>
      <font>
        <b val="1"/>
        <color rgb="001D4ED8"/>
      </font>
      <fill>
        <patternFill patternType="solid">
          <fgColor rgb="00E0EAFD"/>
          <bgColor rgb="00E0EAFD"/>
        </patternFill>
      </fill>
    </dxf>
    <dxf>
      <font>
        <b val="1"/>
        <color rgb="000F766E"/>
      </font>
      <fill>
        <patternFill patternType="solid">
          <fgColor rgb="00DDF3F0"/>
          <bgColor rgb="00DDF3F0"/>
        </patternFill>
      </fill>
    </dxf>
    <dxf>
      <font>
        <b val="1"/>
        <color rgb="006D28D9"/>
      </font>
      <fill>
        <patternFill patternType="solid">
          <fgColor rgb="00EEE7FC"/>
          <bgColor rgb="00EEE7FC"/>
        </patternFill>
      </fill>
    </dxf>
    <dxf>
      <font>
        <b val="1"/>
        <color rgb="006B7280"/>
      </font>
      <fill>
        <patternFill patternType="solid">
          <fgColor rgb="00F3F4F6"/>
          <bgColor rgb="00F3F4F6"/>
        </patternFill>
      </fill>
    </dxf>
    <dxf>
      <fill>
        <patternFill patternType="solid">
          <fgColor rgb="00E5E7EB"/>
          <bgColor rgb="00E5E7EB"/>
        </patternFill>
      </fill>
    </dxf>
    <dxf>
      <fill>
        <patternFill patternType="solid">
          <fgColor rgb="00F3F4F6"/>
          <bgColor rgb="00F3F4F6"/>
        </patternFill>
      </fill>
    </dxf>
    <dxf>
      <font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O3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0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5.2" customWidth="1" min="34" max="34"/>
    <col width="5.2" customWidth="1" min="35" max="35"/>
    <col width="5.2" customWidth="1" min="36" max="36"/>
    <col width="5.2" customWidth="1" min="37" max="37"/>
    <col width="5.2" customWidth="1" min="38" max="38"/>
    <col width="5.2" customWidth="1" min="39" max="39"/>
    <col width="7.5" customWidth="1" min="40" max="40"/>
    <col width="2.5" customWidth="1" min="41" max="41"/>
  </cols>
  <sheetData>
    <row r="1">
      <c r="A1" s="1">
        <f>DATE(2027,1,1)</f>
        <v/>
      </c>
    </row>
    <row r="2" ht="32" customHeight="1">
      <c r="B2" s="2" t="inlineStr">
        <is>
          <t>January 2027</t>
        </is>
      </c>
      <c r="AH2" s="3" t="inlineStr">
        <is>
          <t>Team / Class name</t>
        </is>
      </c>
    </row>
    <row r="3">
      <c r="B3" s="4" t="inlineStr">
        <is>
          <t>Monthly attendance — P present · L late · A absent · E excused · S sick · V vacation · H holiday</t>
        </is>
      </c>
    </row>
    <row r="5" ht="18" customHeight="1">
      <c r="B5" s="5" t="inlineStr">
        <is>
          <t>NAME</t>
        </is>
      </c>
      <c r="C5" s="6">
        <f>IF(MONTH($A$1+0)=1,DAY($A$1+0),"")</f>
        <v/>
      </c>
      <c r="D5" s="6">
        <f>IF(MONTH($A$1+1)=1,DAY($A$1+1),"")</f>
        <v/>
      </c>
      <c r="E5" s="6">
        <f>IF(MONTH($A$1+2)=1,DAY($A$1+2),"")</f>
        <v/>
      </c>
      <c r="F5" s="6">
        <f>IF(MONTH($A$1+3)=1,DAY($A$1+3),"")</f>
        <v/>
      </c>
      <c r="G5" s="6">
        <f>IF(MONTH($A$1+4)=1,DAY($A$1+4),"")</f>
        <v/>
      </c>
      <c r="H5" s="6">
        <f>IF(MONTH($A$1+5)=1,DAY($A$1+5),"")</f>
        <v/>
      </c>
      <c r="I5" s="6">
        <f>IF(MONTH($A$1+6)=1,DAY($A$1+6),"")</f>
        <v/>
      </c>
      <c r="J5" s="6">
        <f>IF(MONTH($A$1+7)=1,DAY($A$1+7),"")</f>
        <v/>
      </c>
      <c r="K5" s="6">
        <f>IF(MONTH($A$1+8)=1,DAY($A$1+8),"")</f>
        <v/>
      </c>
      <c r="L5" s="6">
        <f>IF(MONTH($A$1+9)=1,DAY($A$1+9),"")</f>
        <v/>
      </c>
      <c r="M5" s="6">
        <f>IF(MONTH($A$1+10)=1,DAY($A$1+10),"")</f>
        <v/>
      </c>
      <c r="N5" s="6">
        <f>IF(MONTH($A$1+11)=1,DAY($A$1+11),"")</f>
        <v/>
      </c>
      <c r="O5" s="6">
        <f>IF(MONTH($A$1+12)=1,DAY($A$1+12),"")</f>
        <v/>
      </c>
      <c r="P5" s="6">
        <f>IF(MONTH($A$1+13)=1,DAY($A$1+13),"")</f>
        <v/>
      </c>
      <c r="Q5" s="6">
        <f>IF(MONTH($A$1+14)=1,DAY($A$1+14),"")</f>
        <v/>
      </c>
      <c r="R5" s="6">
        <f>IF(MONTH($A$1+15)=1,DAY($A$1+15),"")</f>
        <v/>
      </c>
      <c r="S5" s="6">
        <f>IF(MONTH($A$1+16)=1,DAY($A$1+16),"")</f>
        <v/>
      </c>
      <c r="T5" s="6">
        <f>IF(MONTH($A$1+17)=1,DAY($A$1+17),"")</f>
        <v/>
      </c>
      <c r="U5" s="6">
        <f>IF(MONTH($A$1+18)=1,DAY($A$1+18),"")</f>
        <v/>
      </c>
      <c r="V5" s="6">
        <f>IF(MONTH($A$1+19)=1,DAY($A$1+19),"")</f>
        <v/>
      </c>
      <c r="W5" s="6">
        <f>IF(MONTH($A$1+20)=1,DAY($A$1+20),"")</f>
        <v/>
      </c>
      <c r="X5" s="6">
        <f>IF(MONTH($A$1+21)=1,DAY($A$1+21),"")</f>
        <v/>
      </c>
      <c r="Y5" s="6">
        <f>IF(MONTH($A$1+22)=1,DAY($A$1+22),"")</f>
        <v/>
      </c>
      <c r="Z5" s="6">
        <f>IF(MONTH($A$1+23)=1,DAY($A$1+23),"")</f>
        <v/>
      </c>
      <c r="AA5" s="6">
        <f>IF(MONTH($A$1+24)=1,DAY($A$1+24),"")</f>
        <v/>
      </c>
      <c r="AB5" s="6">
        <f>IF(MONTH($A$1+25)=1,DAY($A$1+25),"")</f>
        <v/>
      </c>
      <c r="AC5" s="6">
        <f>IF(MONTH($A$1+26)=1,DAY($A$1+26),"")</f>
        <v/>
      </c>
      <c r="AD5" s="6">
        <f>IF(MONTH($A$1+27)=1,DAY($A$1+27),"")</f>
        <v/>
      </c>
      <c r="AE5" s="6">
        <f>IF(MONTH($A$1+28)=1,DAY($A$1+28),"")</f>
        <v/>
      </c>
      <c r="AF5" s="6">
        <f>IF(MONTH($A$1+29)=1,DAY($A$1+29),"")</f>
        <v/>
      </c>
      <c r="AG5" s="6">
        <f>IF(MONTH($A$1+30)=1,DAY($A$1+30),"")</f>
        <v/>
      </c>
      <c r="AH5" s="7" t="inlineStr">
        <is>
          <t>P</t>
        </is>
      </c>
      <c r="AI5" s="7" t="inlineStr">
        <is>
          <t>L</t>
        </is>
      </c>
      <c r="AJ5" s="7" t="inlineStr">
        <is>
          <t>A</t>
        </is>
      </c>
      <c r="AK5" s="7" t="inlineStr">
        <is>
          <t>E</t>
        </is>
      </c>
      <c r="AL5" s="7" t="inlineStr">
        <is>
          <t>S</t>
        </is>
      </c>
      <c r="AM5" s="7" t="inlineStr">
        <is>
          <t>V</t>
        </is>
      </c>
      <c r="AN5" s="6" t="inlineStr">
        <is>
          <t>RATE</t>
        </is>
      </c>
    </row>
    <row r="6" ht="12" customHeight="1">
      <c r="B6" s="8" t="n"/>
      <c r="C6" s="9">
        <f>IF(C5="","",CHOOSE(WEEKDAY($A$1+0),"Sun","Mon","Tue","Wed","Thu","Fri","Sat"))</f>
        <v/>
      </c>
      <c r="D6" s="9">
        <f>IF(D5="","",CHOOSE(WEEKDAY($A$1+1),"Sun","Mon","Tue","Wed","Thu","Fri","Sat"))</f>
        <v/>
      </c>
      <c r="E6" s="9">
        <f>IF(E5="","",CHOOSE(WEEKDAY($A$1+2),"Sun","Mon","Tue","Wed","Thu","Fri","Sat"))</f>
        <v/>
      </c>
      <c r="F6" s="9">
        <f>IF(F5="","",CHOOSE(WEEKDAY($A$1+3),"Sun","Mon","Tue","Wed","Thu","Fri","Sat"))</f>
        <v/>
      </c>
      <c r="G6" s="9">
        <f>IF(G5="","",CHOOSE(WEEKDAY($A$1+4),"Sun","Mon","Tue","Wed","Thu","Fri","Sat"))</f>
        <v/>
      </c>
      <c r="H6" s="9">
        <f>IF(H5="","",CHOOSE(WEEKDAY($A$1+5),"Sun","Mon","Tue","Wed","Thu","Fri","Sat"))</f>
        <v/>
      </c>
      <c r="I6" s="9">
        <f>IF(I5="","",CHOOSE(WEEKDAY($A$1+6),"Sun","Mon","Tue","Wed","Thu","Fri","Sat"))</f>
        <v/>
      </c>
      <c r="J6" s="9">
        <f>IF(J5="","",CHOOSE(WEEKDAY($A$1+7),"Sun","Mon","Tue","Wed","Thu","Fri","Sat"))</f>
        <v/>
      </c>
      <c r="K6" s="9">
        <f>IF(K5="","",CHOOSE(WEEKDAY($A$1+8),"Sun","Mon","Tue","Wed","Thu","Fri","Sat"))</f>
        <v/>
      </c>
      <c r="L6" s="9">
        <f>IF(L5="","",CHOOSE(WEEKDAY($A$1+9),"Sun","Mon","Tue","Wed","Thu","Fri","Sat"))</f>
        <v/>
      </c>
      <c r="M6" s="9">
        <f>IF(M5="","",CHOOSE(WEEKDAY($A$1+10),"Sun","Mon","Tue","Wed","Thu","Fri","Sat"))</f>
        <v/>
      </c>
      <c r="N6" s="9">
        <f>IF(N5="","",CHOOSE(WEEKDAY($A$1+11),"Sun","Mon","Tue","Wed","Thu","Fri","Sat"))</f>
        <v/>
      </c>
      <c r="O6" s="9">
        <f>IF(O5="","",CHOOSE(WEEKDAY($A$1+12),"Sun","Mon","Tue","Wed","Thu","Fri","Sat"))</f>
        <v/>
      </c>
      <c r="P6" s="9">
        <f>IF(P5="","",CHOOSE(WEEKDAY($A$1+13),"Sun","Mon","Tue","Wed","Thu","Fri","Sat"))</f>
        <v/>
      </c>
      <c r="Q6" s="9">
        <f>IF(Q5="","",CHOOSE(WEEKDAY($A$1+14),"Sun","Mon","Tue","Wed","Thu","Fri","Sat"))</f>
        <v/>
      </c>
      <c r="R6" s="9">
        <f>IF(R5="","",CHOOSE(WEEKDAY($A$1+15),"Sun","Mon","Tue","Wed","Thu","Fri","Sat"))</f>
        <v/>
      </c>
      <c r="S6" s="9">
        <f>IF(S5="","",CHOOSE(WEEKDAY($A$1+16),"Sun","Mon","Tue","Wed","Thu","Fri","Sat"))</f>
        <v/>
      </c>
      <c r="T6" s="9">
        <f>IF(T5="","",CHOOSE(WEEKDAY($A$1+17),"Sun","Mon","Tue","Wed","Thu","Fri","Sat"))</f>
        <v/>
      </c>
      <c r="U6" s="9">
        <f>IF(U5="","",CHOOSE(WEEKDAY($A$1+18),"Sun","Mon","Tue","Wed","Thu","Fri","Sat"))</f>
        <v/>
      </c>
      <c r="V6" s="9">
        <f>IF(V5="","",CHOOSE(WEEKDAY($A$1+19),"Sun","Mon","Tue","Wed","Thu","Fri","Sat"))</f>
        <v/>
      </c>
      <c r="W6" s="9">
        <f>IF(W5="","",CHOOSE(WEEKDAY($A$1+20),"Sun","Mon","Tue","Wed","Thu","Fri","Sat"))</f>
        <v/>
      </c>
      <c r="X6" s="9">
        <f>IF(X5="","",CHOOSE(WEEKDAY($A$1+21),"Sun","Mon","Tue","Wed","Thu","Fri","Sat"))</f>
        <v/>
      </c>
      <c r="Y6" s="9">
        <f>IF(Y5="","",CHOOSE(WEEKDAY($A$1+22),"Sun","Mon","Tue","Wed","Thu","Fri","Sat"))</f>
        <v/>
      </c>
      <c r="Z6" s="9">
        <f>IF(Z5="","",CHOOSE(WEEKDAY($A$1+23),"Sun","Mon","Tue","Wed","Thu","Fri","Sat"))</f>
        <v/>
      </c>
      <c r="AA6" s="9">
        <f>IF(AA5="","",CHOOSE(WEEKDAY($A$1+24),"Sun","Mon","Tue","Wed","Thu","Fri","Sat"))</f>
        <v/>
      </c>
      <c r="AB6" s="9">
        <f>IF(AB5="","",CHOOSE(WEEKDAY($A$1+25),"Sun","Mon","Tue","Wed","Thu","Fri","Sat"))</f>
        <v/>
      </c>
      <c r="AC6" s="9">
        <f>IF(AC5="","",CHOOSE(WEEKDAY($A$1+26),"Sun","Mon","Tue","Wed","Thu","Fri","Sat"))</f>
        <v/>
      </c>
      <c r="AD6" s="9">
        <f>IF(AD5="","",CHOOSE(WEEKDAY($A$1+27),"Sun","Mon","Tue","Wed","Thu","Fri","Sat"))</f>
        <v/>
      </c>
      <c r="AE6" s="9">
        <f>IF(AE5="","",CHOOSE(WEEKDAY($A$1+28),"Sun","Mon","Tue","Wed","Thu","Fri","Sat"))</f>
        <v/>
      </c>
      <c r="AF6" s="9">
        <f>IF(AF5="","",CHOOSE(WEEKDAY($A$1+29),"Sun","Mon","Tue","Wed","Thu","Fri","Sat"))</f>
        <v/>
      </c>
      <c r="AG6" s="9">
        <f>IF(AG5="","",CHOOSE(WEEKDAY($A$1+30),"Sun","Mon","Tue","Wed","Thu","Fri","Sat"))</f>
        <v/>
      </c>
      <c r="AH6" s="10" t="n"/>
      <c r="AI6" s="10" t="n"/>
      <c r="AJ6" s="10" t="n"/>
      <c r="AK6" s="10" t="n"/>
      <c r="AL6" s="10" t="n"/>
      <c r="AM6" s="10" t="n"/>
      <c r="AN6" s="8" t="n"/>
    </row>
    <row r="7" ht="17" customHeight="1">
      <c r="B7" s="11" t="inlineStr">
        <is>
          <t>Avery Johnson</t>
        </is>
      </c>
      <c r="C7" s="12" t="inlineStr">
        <is>
          <t>H</t>
        </is>
      </c>
      <c r="D7" s="12" t="n"/>
      <c r="E7" s="12" t="n"/>
      <c r="F7" s="12" t="inlineStr">
        <is>
          <t>P</t>
        </is>
      </c>
      <c r="G7" s="12" t="inlineStr">
        <is>
          <t>P</t>
        </is>
      </c>
      <c r="H7" s="12" t="inlineStr">
        <is>
          <t>P</t>
        </is>
      </c>
      <c r="I7" s="12" t="inlineStr">
        <is>
          <t>P</t>
        </is>
      </c>
      <c r="J7" s="12" t="inlineStr">
        <is>
          <t>P</t>
        </is>
      </c>
      <c r="K7" s="12" t="n"/>
      <c r="L7" s="12" t="n"/>
      <c r="M7" s="12" t="inlineStr">
        <is>
          <t>P</t>
        </is>
      </c>
      <c r="N7" s="12" t="inlineStr">
        <is>
          <t>P</t>
        </is>
      </c>
      <c r="O7" s="12" t="inlineStr">
        <is>
          <t>P</t>
        </is>
      </c>
      <c r="P7" s="12" t="inlineStr">
        <is>
          <t>P</t>
        </is>
      </c>
      <c r="Q7" s="12" t="inlineStr">
        <is>
          <t>P</t>
        </is>
      </c>
      <c r="R7" s="12" t="n"/>
      <c r="S7" s="12" t="n"/>
      <c r="T7" s="12" t="inlineStr">
        <is>
          <t>H</t>
        </is>
      </c>
      <c r="U7" s="12" t="inlineStr">
        <is>
          <t>P</t>
        </is>
      </c>
      <c r="V7" s="12" t="inlineStr">
        <is>
          <t>P</t>
        </is>
      </c>
      <c r="W7" s="12" t="inlineStr">
        <is>
          <t>P</t>
        </is>
      </c>
      <c r="X7" s="12" t="inlineStr">
        <is>
          <t>P</t>
        </is>
      </c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3">
        <f>IF($B7="","",COUNTIF($C7:$AG7,"P"))</f>
        <v/>
      </c>
      <c r="AI7" s="13">
        <f>IF($B7="","",COUNTIF($C7:$AG7,"L"))</f>
        <v/>
      </c>
      <c r="AJ7" s="13">
        <f>IF($B7="","",COUNTIF($C7:$AG7,"A"))</f>
        <v/>
      </c>
      <c r="AK7" s="13">
        <f>IF($B7="","",COUNTIF($C7:$AG7,"E"))</f>
        <v/>
      </c>
      <c r="AL7" s="13">
        <f>IF($B7="","",COUNTIF($C7:$AG7,"S"))</f>
        <v/>
      </c>
      <c r="AM7" s="13">
        <f>IF($B7="","",COUNTIF($C7:$AG7,"V"))</f>
        <v/>
      </c>
      <c r="AN7" s="14">
        <f>IF(COUNTA($C7:$AG7)-COUNTIF($C7:$AG7,"H")=0,"",(AH7+AI7)/(COUNTA($C7:$AG7)-COUNTIF($C7:$AG7,"H")))</f>
        <v/>
      </c>
    </row>
    <row r="8" ht="17" customHeight="1">
      <c r="B8" s="11" t="inlineStr">
        <is>
          <t>Ben Carter</t>
        </is>
      </c>
      <c r="C8" s="12" t="inlineStr">
        <is>
          <t>H</t>
        </is>
      </c>
      <c r="D8" s="12" t="n"/>
      <c r="E8" s="12" t="n"/>
      <c r="F8" s="12" t="inlineStr">
        <is>
          <t>P</t>
        </is>
      </c>
      <c r="G8" s="12" t="inlineStr">
        <is>
          <t>P</t>
        </is>
      </c>
      <c r="H8" s="12" t="inlineStr">
        <is>
          <t>P</t>
        </is>
      </c>
      <c r="I8" s="12" t="inlineStr">
        <is>
          <t>A</t>
        </is>
      </c>
      <c r="J8" s="12" t="inlineStr">
        <is>
          <t>P</t>
        </is>
      </c>
      <c r="K8" s="12" t="n"/>
      <c r="L8" s="12" t="n"/>
      <c r="M8" s="12" t="inlineStr">
        <is>
          <t>P</t>
        </is>
      </c>
      <c r="N8" s="12" t="inlineStr">
        <is>
          <t>S</t>
        </is>
      </c>
      <c r="O8" s="12" t="inlineStr">
        <is>
          <t>P</t>
        </is>
      </c>
      <c r="P8" s="12" t="inlineStr">
        <is>
          <t>P</t>
        </is>
      </c>
      <c r="Q8" s="12" t="inlineStr">
        <is>
          <t>P</t>
        </is>
      </c>
      <c r="R8" s="12" t="n"/>
      <c r="S8" s="12" t="n"/>
      <c r="T8" s="12" t="inlineStr">
        <is>
          <t>H</t>
        </is>
      </c>
      <c r="U8" s="12" t="inlineStr">
        <is>
          <t>P</t>
        </is>
      </c>
      <c r="V8" s="12" t="inlineStr">
        <is>
          <t>P</t>
        </is>
      </c>
      <c r="W8" s="12" t="inlineStr">
        <is>
          <t>P</t>
        </is>
      </c>
      <c r="X8" s="12" t="inlineStr">
        <is>
          <t>P</t>
        </is>
      </c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3">
        <f>IF($B8="","",COUNTIF($C8:$AG8,"P"))</f>
        <v/>
      </c>
      <c r="AI8" s="13">
        <f>IF($B8="","",COUNTIF($C8:$AG8,"L"))</f>
        <v/>
      </c>
      <c r="AJ8" s="13">
        <f>IF($B8="","",COUNTIF($C8:$AG8,"A"))</f>
        <v/>
      </c>
      <c r="AK8" s="13">
        <f>IF($B8="","",COUNTIF($C8:$AG8,"E"))</f>
        <v/>
      </c>
      <c r="AL8" s="13">
        <f>IF($B8="","",COUNTIF($C8:$AG8,"S"))</f>
        <v/>
      </c>
      <c r="AM8" s="13">
        <f>IF($B8="","",COUNTIF($C8:$AG8,"V"))</f>
        <v/>
      </c>
      <c r="AN8" s="14">
        <f>IF(COUNTA($C8:$AG8)-COUNTIF($C8:$AG8,"H")=0,"",(AH8+AI8)/(COUNTA($C8:$AG8)-COUNTIF($C8:$AG8,"H")))</f>
        <v/>
      </c>
    </row>
    <row r="9" ht="17" customHeight="1">
      <c r="B9" s="11" t="inlineStr">
        <is>
          <t>Chloe Diaz</t>
        </is>
      </c>
      <c r="C9" s="12" t="inlineStr">
        <is>
          <t>H</t>
        </is>
      </c>
      <c r="D9" s="12" t="n"/>
      <c r="E9" s="12" t="n"/>
      <c r="F9" s="12" t="inlineStr">
        <is>
          <t>P</t>
        </is>
      </c>
      <c r="G9" s="12" t="inlineStr">
        <is>
          <t>P</t>
        </is>
      </c>
      <c r="H9" s="12" t="inlineStr">
        <is>
          <t>P</t>
        </is>
      </c>
      <c r="I9" s="12" t="inlineStr">
        <is>
          <t>P</t>
        </is>
      </c>
      <c r="J9" s="12" t="inlineStr">
        <is>
          <t>P</t>
        </is>
      </c>
      <c r="K9" s="12" t="n"/>
      <c r="L9" s="12" t="n"/>
      <c r="M9" s="12" t="inlineStr">
        <is>
          <t>P</t>
        </is>
      </c>
      <c r="N9" s="12" t="inlineStr">
        <is>
          <t>P</t>
        </is>
      </c>
      <c r="O9" s="12" t="inlineStr">
        <is>
          <t>P</t>
        </is>
      </c>
      <c r="P9" s="12" t="inlineStr">
        <is>
          <t>P</t>
        </is>
      </c>
      <c r="Q9" s="12" t="inlineStr">
        <is>
          <t>P</t>
        </is>
      </c>
      <c r="R9" s="12" t="n"/>
      <c r="S9" s="12" t="n"/>
      <c r="T9" s="12" t="inlineStr">
        <is>
          <t>H</t>
        </is>
      </c>
      <c r="U9" s="12" t="inlineStr">
        <is>
          <t>P</t>
        </is>
      </c>
      <c r="V9" s="12" t="inlineStr">
        <is>
          <t>P</t>
        </is>
      </c>
      <c r="W9" s="12" t="inlineStr">
        <is>
          <t>P</t>
        </is>
      </c>
      <c r="X9" s="12" t="inlineStr">
        <is>
          <t>P</t>
        </is>
      </c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3">
        <f>IF($B9="","",COUNTIF($C9:$AG9,"P"))</f>
        <v/>
      </c>
      <c r="AI9" s="13">
        <f>IF($B9="","",COUNTIF($C9:$AG9,"L"))</f>
        <v/>
      </c>
      <c r="AJ9" s="13">
        <f>IF($B9="","",COUNTIF($C9:$AG9,"A"))</f>
        <v/>
      </c>
      <c r="AK9" s="13">
        <f>IF($B9="","",COUNTIF($C9:$AG9,"E"))</f>
        <v/>
      </c>
      <c r="AL9" s="13">
        <f>IF($B9="","",COUNTIF($C9:$AG9,"S"))</f>
        <v/>
      </c>
      <c r="AM9" s="13">
        <f>IF($B9="","",COUNTIF($C9:$AG9,"V"))</f>
        <v/>
      </c>
      <c r="AN9" s="14">
        <f>IF(COUNTA($C9:$AG9)-COUNTIF($C9:$AG9,"H")=0,"",(AH9+AI9)/(COUNTA($C9:$AG9)-COUNTIF($C9:$AG9,"H")))</f>
        <v/>
      </c>
    </row>
    <row r="10" ht="17" customHeight="1">
      <c r="B10" s="11" t="inlineStr">
        <is>
          <t>Daniel Kim</t>
        </is>
      </c>
      <c r="C10" s="12" t="inlineStr">
        <is>
          <t>H</t>
        </is>
      </c>
      <c r="D10" s="12" t="n"/>
      <c r="E10" s="12" t="n"/>
      <c r="F10" s="12" t="inlineStr">
        <is>
          <t>P</t>
        </is>
      </c>
      <c r="G10" s="12" t="inlineStr">
        <is>
          <t>P</t>
        </is>
      </c>
      <c r="H10" s="12" t="inlineStr">
        <is>
          <t>P</t>
        </is>
      </c>
      <c r="I10" s="12" t="inlineStr">
        <is>
          <t>P</t>
        </is>
      </c>
      <c r="J10" s="12" t="inlineStr">
        <is>
          <t>P</t>
        </is>
      </c>
      <c r="K10" s="12" t="n"/>
      <c r="L10" s="12" t="n"/>
      <c r="M10" s="12" t="inlineStr">
        <is>
          <t>P</t>
        </is>
      </c>
      <c r="N10" s="12" t="inlineStr">
        <is>
          <t>P</t>
        </is>
      </c>
      <c r="O10" s="12" t="inlineStr">
        <is>
          <t>P</t>
        </is>
      </c>
      <c r="P10" s="12" t="inlineStr">
        <is>
          <t>S</t>
        </is>
      </c>
      <c r="Q10" s="12" t="inlineStr">
        <is>
          <t>P</t>
        </is>
      </c>
      <c r="R10" s="12" t="n"/>
      <c r="S10" s="12" t="n"/>
      <c r="T10" s="12" t="inlineStr">
        <is>
          <t>H</t>
        </is>
      </c>
      <c r="U10" s="12" t="inlineStr">
        <is>
          <t>P</t>
        </is>
      </c>
      <c r="V10" s="12" t="inlineStr">
        <is>
          <t>P</t>
        </is>
      </c>
      <c r="W10" s="12" t="inlineStr">
        <is>
          <t>P</t>
        </is>
      </c>
      <c r="X10" s="12" t="inlineStr">
        <is>
          <t>P</t>
        </is>
      </c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3">
        <f>IF($B10="","",COUNTIF($C10:$AG10,"P"))</f>
        <v/>
      </c>
      <c r="AI10" s="13">
        <f>IF($B10="","",COUNTIF($C10:$AG10,"L"))</f>
        <v/>
      </c>
      <c r="AJ10" s="13">
        <f>IF($B10="","",COUNTIF($C10:$AG10,"A"))</f>
        <v/>
      </c>
      <c r="AK10" s="13">
        <f>IF($B10="","",COUNTIF($C10:$AG10,"E"))</f>
        <v/>
      </c>
      <c r="AL10" s="13">
        <f>IF($B10="","",COUNTIF($C10:$AG10,"S"))</f>
        <v/>
      </c>
      <c r="AM10" s="13">
        <f>IF($B10="","",COUNTIF($C10:$AG10,"V"))</f>
        <v/>
      </c>
      <c r="AN10" s="14">
        <f>IF(COUNTA($C10:$AG10)-COUNTIF($C10:$AG10,"H")=0,"",(AH10+AI10)/(COUNTA($C10:$AG10)-COUNTIF($C10:$AG10,"H")))</f>
        <v/>
      </c>
    </row>
    <row r="11" ht="17" customHeight="1">
      <c r="B11" s="11" t="inlineStr">
        <is>
          <t>Ella Novak</t>
        </is>
      </c>
      <c r="C11" s="12" t="inlineStr">
        <is>
          <t>H</t>
        </is>
      </c>
      <c r="D11" s="12" t="n"/>
      <c r="E11" s="12" t="n"/>
      <c r="F11" s="12" t="inlineStr">
        <is>
          <t>P</t>
        </is>
      </c>
      <c r="G11" s="12" t="inlineStr">
        <is>
          <t>P</t>
        </is>
      </c>
      <c r="H11" s="12" t="inlineStr">
        <is>
          <t>P</t>
        </is>
      </c>
      <c r="I11" s="12" t="inlineStr">
        <is>
          <t>P</t>
        </is>
      </c>
      <c r="J11" s="12" t="inlineStr">
        <is>
          <t>P</t>
        </is>
      </c>
      <c r="K11" s="12" t="n"/>
      <c r="L11" s="12" t="n"/>
      <c r="M11" s="12" t="inlineStr">
        <is>
          <t>P</t>
        </is>
      </c>
      <c r="N11" s="12" t="inlineStr">
        <is>
          <t>P</t>
        </is>
      </c>
      <c r="O11" s="12" t="inlineStr">
        <is>
          <t>P</t>
        </is>
      </c>
      <c r="P11" s="12" t="inlineStr">
        <is>
          <t>P</t>
        </is>
      </c>
      <c r="Q11" s="12" t="inlineStr">
        <is>
          <t>P</t>
        </is>
      </c>
      <c r="R11" s="12" t="n"/>
      <c r="S11" s="12" t="n"/>
      <c r="T11" s="12" t="inlineStr">
        <is>
          <t>H</t>
        </is>
      </c>
      <c r="U11" s="12" t="inlineStr">
        <is>
          <t>P</t>
        </is>
      </c>
      <c r="V11" s="12" t="inlineStr">
        <is>
          <t>A</t>
        </is>
      </c>
      <c r="W11" s="12" t="inlineStr">
        <is>
          <t>P</t>
        </is>
      </c>
      <c r="X11" s="12" t="inlineStr">
        <is>
          <t>P</t>
        </is>
      </c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3">
        <f>IF($B11="","",COUNTIF($C11:$AG11,"P"))</f>
        <v/>
      </c>
      <c r="AI11" s="13">
        <f>IF($B11="","",COUNTIF($C11:$AG11,"L"))</f>
        <v/>
      </c>
      <c r="AJ11" s="13">
        <f>IF($B11="","",COUNTIF($C11:$AG11,"A"))</f>
        <v/>
      </c>
      <c r="AK11" s="13">
        <f>IF($B11="","",COUNTIF($C11:$AG11,"E"))</f>
        <v/>
      </c>
      <c r="AL11" s="13">
        <f>IF($B11="","",COUNTIF($C11:$AG11,"S"))</f>
        <v/>
      </c>
      <c r="AM11" s="13">
        <f>IF($B11="","",COUNTIF($C11:$AG11,"V"))</f>
        <v/>
      </c>
      <c r="AN11" s="14">
        <f>IF(COUNTA($C11:$AG11)-COUNTIF($C11:$AG11,"H")=0,"",(AH11+AI11)/(COUNTA($C11:$AG11)-COUNTIF($C11:$AG11,"H")))</f>
        <v/>
      </c>
    </row>
    <row r="12" ht="17" customHeight="1">
      <c r="B12" s="11" t="inlineStr">
        <is>
          <t>Felix Grant</t>
        </is>
      </c>
      <c r="C12" s="12" t="inlineStr">
        <is>
          <t>H</t>
        </is>
      </c>
      <c r="D12" s="12" t="n"/>
      <c r="E12" s="12" t="n"/>
      <c r="F12" s="12" t="inlineStr">
        <is>
          <t>P</t>
        </is>
      </c>
      <c r="G12" s="12" t="inlineStr">
        <is>
          <t>P</t>
        </is>
      </c>
      <c r="H12" s="12" t="inlineStr">
        <is>
          <t>P</t>
        </is>
      </c>
      <c r="I12" s="12" t="inlineStr">
        <is>
          <t>E</t>
        </is>
      </c>
      <c r="J12" s="12" t="inlineStr">
        <is>
          <t>P</t>
        </is>
      </c>
      <c r="K12" s="12" t="n"/>
      <c r="L12" s="12" t="n"/>
      <c r="M12" s="12" t="inlineStr">
        <is>
          <t>P</t>
        </is>
      </c>
      <c r="N12" s="12" t="inlineStr">
        <is>
          <t>P</t>
        </is>
      </c>
      <c r="O12" s="12" t="inlineStr">
        <is>
          <t>P</t>
        </is>
      </c>
      <c r="P12" s="12" t="inlineStr">
        <is>
          <t>P</t>
        </is>
      </c>
      <c r="Q12" s="12" t="inlineStr">
        <is>
          <t>P</t>
        </is>
      </c>
      <c r="R12" s="12" t="n"/>
      <c r="S12" s="12" t="n"/>
      <c r="T12" s="12" t="inlineStr">
        <is>
          <t>H</t>
        </is>
      </c>
      <c r="U12" s="12" t="inlineStr">
        <is>
          <t>P</t>
        </is>
      </c>
      <c r="V12" s="12" t="inlineStr">
        <is>
          <t>P</t>
        </is>
      </c>
      <c r="W12" s="12" t="inlineStr">
        <is>
          <t>P</t>
        </is>
      </c>
      <c r="X12" s="12" t="inlineStr">
        <is>
          <t>P</t>
        </is>
      </c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3">
        <f>IF($B12="","",COUNTIF($C12:$AG12,"P"))</f>
        <v/>
      </c>
      <c r="AI12" s="13">
        <f>IF($B12="","",COUNTIF($C12:$AG12,"L"))</f>
        <v/>
      </c>
      <c r="AJ12" s="13">
        <f>IF($B12="","",COUNTIF($C12:$AG12,"A"))</f>
        <v/>
      </c>
      <c r="AK12" s="13">
        <f>IF($B12="","",COUNTIF($C12:$AG12,"E"))</f>
        <v/>
      </c>
      <c r="AL12" s="13">
        <f>IF($B12="","",COUNTIF($C12:$AG12,"S"))</f>
        <v/>
      </c>
      <c r="AM12" s="13">
        <f>IF($B12="","",COUNTIF($C12:$AG12,"V"))</f>
        <v/>
      </c>
      <c r="AN12" s="14">
        <f>IF(COUNTA($C12:$AG12)-COUNTIF($C12:$AG12,"H")=0,"",(AH12+AI12)/(COUNTA($C12:$AG12)-COUNTIF($C12:$AG12,"H")))</f>
        <v/>
      </c>
    </row>
    <row r="13" ht="17" customHeight="1">
      <c r="B13" s="11" t="inlineStr">
        <is>
          <t>Grace Liu</t>
        </is>
      </c>
      <c r="C13" s="12" t="inlineStr">
        <is>
          <t>H</t>
        </is>
      </c>
      <c r="D13" s="12" t="n"/>
      <c r="E13" s="12" t="n"/>
      <c r="F13" s="12" t="inlineStr">
        <is>
          <t>P</t>
        </is>
      </c>
      <c r="G13" s="12" t="inlineStr">
        <is>
          <t>P</t>
        </is>
      </c>
      <c r="H13" s="12" t="inlineStr">
        <is>
          <t>P</t>
        </is>
      </c>
      <c r="I13" s="12" t="inlineStr">
        <is>
          <t>P</t>
        </is>
      </c>
      <c r="J13" s="12" t="inlineStr">
        <is>
          <t>P</t>
        </is>
      </c>
      <c r="K13" s="12" t="n"/>
      <c r="L13" s="12" t="n"/>
      <c r="M13" s="12" t="inlineStr">
        <is>
          <t>P</t>
        </is>
      </c>
      <c r="N13" s="12" t="inlineStr">
        <is>
          <t>P</t>
        </is>
      </c>
      <c r="O13" s="12" t="inlineStr">
        <is>
          <t>L</t>
        </is>
      </c>
      <c r="P13" s="12" t="inlineStr">
        <is>
          <t>P</t>
        </is>
      </c>
      <c r="Q13" s="12" t="inlineStr">
        <is>
          <t>P</t>
        </is>
      </c>
      <c r="R13" s="12" t="n"/>
      <c r="S13" s="12" t="n"/>
      <c r="T13" s="12" t="inlineStr">
        <is>
          <t>H</t>
        </is>
      </c>
      <c r="U13" s="12" t="inlineStr">
        <is>
          <t>P</t>
        </is>
      </c>
      <c r="V13" s="12" t="inlineStr">
        <is>
          <t>P</t>
        </is>
      </c>
      <c r="W13" s="12" t="inlineStr">
        <is>
          <t>P</t>
        </is>
      </c>
      <c r="X13" s="12" t="inlineStr">
        <is>
          <t>L</t>
        </is>
      </c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3">
        <f>IF($B13="","",COUNTIF($C13:$AG13,"P"))</f>
        <v/>
      </c>
      <c r="AI13" s="13">
        <f>IF($B13="","",COUNTIF($C13:$AG13,"L"))</f>
        <v/>
      </c>
      <c r="AJ13" s="13">
        <f>IF($B13="","",COUNTIF($C13:$AG13,"A"))</f>
        <v/>
      </c>
      <c r="AK13" s="13">
        <f>IF($B13="","",COUNTIF($C13:$AG13,"E"))</f>
        <v/>
      </c>
      <c r="AL13" s="13">
        <f>IF($B13="","",COUNTIF($C13:$AG13,"S"))</f>
        <v/>
      </c>
      <c r="AM13" s="13">
        <f>IF($B13="","",COUNTIF($C13:$AG13,"V"))</f>
        <v/>
      </c>
      <c r="AN13" s="14">
        <f>IF(COUNTA($C13:$AG13)-COUNTIF($C13:$AG13,"H")=0,"",(AH13+AI13)/(COUNTA($C13:$AG13)-COUNTIF($C13:$AG13,"H")))</f>
        <v/>
      </c>
    </row>
    <row r="14" ht="17" customHeight="1">
      <c r="B14" s="11" t="inlineStr">
        <is>
          <t>Henry Adams</t>
        </is>
      </c>
      <c r="C14" s="12" t="inlineStr">
        <is>
          <t>H</t>
        </is>
      </c>
      <c r="D14" s="12" t="n"/>
      <c r="E14" s="12" t="n"/>
      <c r="F14" s="12" t="inlineStr">
        <is>
          <t>A</t>
        </is>
      </c>
      <c r="G14" s="12" t="inlineStr">
        <is>
          <t>P</t>
        </is>
      </c>
      <c r="H14" s="12" t="inlineStr">
        <is>
          <t>P</t>
        </is>
      </c>
      <c r="I14" s="12" t="inlineStr">
        <is>
          <t>P</t>
        </is>
      </c>
      <c r="J14" s="12" t="inlineStr">
        <is>
          <t>P</t>
        </is>
      </c>
      <c r="K14" s="12" t="n"/>
      <c r="L14" s="12" t="n"/>
      <c r="M14" s="12" t="inlineStr">
        <is>
          <t>P</t>
        </is>
      </c>
      <c r="N14" s="12" t="inlineStr">
        <is>
          <t>P</t>
        </is>
      </c>
      <c r="O14" s="12" t="inlineStr">
        <is>
          <t>P</t>
        </is>
      </c>
      <c r="P14" s="12" t="inlineStr">
        <is>
          <t>P</t>
        </is>
      </c>
      <c r="Q14" s="12" t="inlineStr">
        <is>
          <t>P</t>
        </is>
      </c>
      <c r="R14" s="12" t="n"/>
      <c r="S14" s="12" t="n"/>
      <c r="T14" s="12" t="inlineStr">
        <is>
          <t>H</t>
        </is>
      </c>
      <c r="U14" s="12" t="inlineStr">
        <is>
          <t>P</t>
        </is>
      </c>
      <c r="V14" s="12" t="inlineStr">
        <is>
          <t>P</t>
        </is>
      </c>
      <c r="W14" s="12" t="inlineStr">
        <is>
          <t>A</t>
        </is>
      </c>
      <c r="X14" s="12" t="inlineStr">
        <is>
          <t>P</t>
        </is>
      </c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3">
        <f>IF($B14="","",COUNTIF($C14:$AG14,"P"))</f>
        <v/>
      </c>
      <c r="AI14" s="13">
        <f>IF($B14="","",COUNTIF($C14:$AG14,"L"))</f>
        <v/>
      </c>
      <c r="AJ14" s="13">
        <f>IF($B14="","",COUNTIF($C14:$AG14,"A"))</f>
        <v/>
      </c>
      <c r="AK14" s="13">
        <f>IF($B14="","",COUNTIF($C14:$AG14,"E"))</f>
        <v/>
      </c>
      <c r="AL14" s="13">
        <f>IF($B14="","",COUNTIF($C14:$AG14,"S"))</f>
        <v/>
      </c>
      <c r="AM14" s="13">
        <f>IF($B14="","",COUNTIF($C14:$AG14,"V"))</f>
        <v/>
      </c>
      <c r="AN14" s="14">
        <f>IF(COUNTA($C14:$AG14)-COUNTIF($C14:$AG14,"H")=0,"",(AH14+AI14)/(COUNTA($C14:$AG14)-COUNTIF($C14:$AG14,"H")))</f>
        <v/>
      </c>
    </row>
    <row r="15" ht="17" customHeight="1">
      <c r="B15" s="11" t="inlineStr">
        <is>
          <t>Isla Moreno</t>
        </is>
      </c>
      <c r="C15" s="12" t="inlineStr">
        <is>
          <t>H</t>
        </is>
      </c>
      <c r="D15" s="12" t="n"/>
      <c r="E15" s="12" t="n"/>
      <c r="F15" s="12" t="inlineStr">
        <is>
          <t>P</t>
        </is>
      </c>
      <c r="G15" s="12" t="inlineStr">
        <is>
          <t>P</t>
        </is>
      </c>
      <c r="H15" s="12" t="inlineStr">
        <is>
          <t>P</t>
        </is>
      </c>
      <c r="I15" s="12" t="inlineStr">
        <is>
          <t>P</t>
        </is>
      </c>
      <c r="J15" s="12" t="inlineStr">
        <is>
          <t>L</t>
        </is>
      </c>
      <c r="K15" s="12" t="n"/>
      <c r="L15" s="12" t="n"/>
      <c r="M15" s="12" t="inlineStr">
        <is>
          <t>P</t>
        </is>
      </c>
      <c r="N15" s="12" t="inlineStr">
        <is>
          <t>P</t>
        </is>
      </c>
      <c r="O15" s="12" t="inlineStr">
        <is>
          <t>P</t>
        </is>
      </c>
      <c r="P15" s="12" t="inlineStr">
        <is>
          <t>P</t>
        </is>
      </c>
      <c r="Q15" s="12" t="inlineStr">
        <is>
          <t>P</t>
        </is>
      </c>
      <c r="R15" s="12" t="n"/>
      <c r="S15" s="12" t="n"/>
      <c r="T15" s="12" t="inlineStr">
        <is>
          <t>H</t>
        </is>
      </c>
      <c r="U15" s="12" t="inlineStr">
        <is>
          <t>P</t>
        </is>
      </c>
      <c r="V15" s="12" t="inlineStr">
        <is>
          <t>P</t>
        </is>
      </c>
      <c r="W15" s="12" t="inlineStr">
        <is>
          <t>P</t>
        </is>
      </c>
      <c r="X15" s="12" t="inlineStr">
        <is>
          <t>P</t>
        </is>
      </c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3">
        <f>IF($B15="","",COUNTIF($C15:$AG15,"P"))</f>
        <v/>
      </c>
      <c r="AI15" s="13">
        <f>IF($B15="","",COUNTIF($C15:$AG15,"L"))</f>
        <v/>
      </c>
      <c r="AJ15" s="13">
        <f>IF($B15="","",COUNTIF($C15:$AG15,"A"))</f>
        <v/>
      </c>
      <c r="AK15" s="13">
        <f>IF($B15="","",COUNTIF($C15:$AG15,"E"))</f>
        <v/>
      </c>
      <c r="AL15" s="13">
        <f>IF($B15="","",COUNTIF($C15:$AG15,"S"))</f>
        <v/>
      </c>
      <c r="AM15" s="13">
        <f>IF($B15="","",COUNTIF($C15:$AG15,"V"))</f>
        <v/>
      </c>
      <c r="AN15" s="14">
        <f>IF(COUNTA($C15:$AG15)-COUNTIF($C15:$AG15,"H")=0,"",(AH15+AI15)/(COUNTA($C15:$AG15)-COUNTIF($C15:$AG15,"H")))</f>
        <v/>
      </c>
    </row>
    <row r="16" ht="17" customHeight="1">
      <c r="B16" s="11" t="inlineStr">
        <is>
          <t>Jack Turner</t>
        </is>
      </c>
      <c r="C16" s="12" t="inlineStr">
        <is>
          <t>H</t>
        </is>
      </c>
      <c r="D16" s="12" t="n"/>
      <c r="E16" s="12" t="n"/>
      <c r="F16" s="12" t="inlineStr">
        <is>
          <t>P</t>
        </is>
      </c>
      <c r="G16" s="12" t="inlineStr">
        <is>
          <t>P</t>
        </is>
      </c>
      <c r="H16" s="12" t="inlineStr">
        <is>
          <t>P</t>
        </is>
      </c>
      <c r="I16" s="12" t="inlineStr">
        <is>
          <t>P</t>
        </is>
      </c>
      <c r="J16" s="12" t="inlineStr">
        <is>
          <t>P</t>
        </is>
      </c>
      <c r="K16" s="12" t="n"/>
      <c r="L16" s="12" t="n"/>
      <c r="M16" s="12" t="inlineStr">
        <is>
          <t>P</t>
        </is>
      </c>
      <c r="N16" s="12" t="inlineStr">
        <is>
          <t>P</t>
        </is>
      </c>
      <c r="O16" s="12" t="inlineStr">
        <is>
          <t>P</t>
        </is>
      </c>
      <c r="P16" s="12" t="inlineStr">
        <is>
          <t>P</t>
        </is>
      </c>
      <c r="Q16" s="12" t="inlineStr">
        <is>
          <t>P</t>
        </is>
      </c>
      <c r="R16" s="12" t="n"/>
      <c r="S16" s="12" t="n"/>
      <c r="T16" s="12" t="inlineStr">
        <is>
          <t>H</t>
        </is>
      </c>
      <c r="U16" s="12" t="inlineStr">
        <is>
          <t>P</t>
        </is>
      </c>
      <c r="V16" s="12" t="inlineStr">
        <is>
          <t>P</t>
        </is>
      </c>
      <c r="W16" s="12" t="inlineStr">
        <is>
          <t>P</t>
        </is>
      </c>
      <c r="X16" s="12" t="inlineStr">
        <is>
          <t>P</t>
        </is>
      </c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3">
        <f>IF($B16="","",COUNTIF($C16:$AG16,"P"))</f>
        <v/>
      </c>
      <c r="AI16" s="13">
        <f>IF($B16="","",COUNTIF($C16:$AG16,"L"))</f>
        <v/>
      </c>
      <c r="AJ16" s="13">
        <f>IF($B16="","",COUNTIF($C16:$AG16,"A"))</f>
        <v/>
      </c>
      <c r="AK16" s="13">
        <f>IF($B16="","",COUNTIF($C16:$AG16,"E"))</f>
        <v/>
      </c>
      <c r="AL16" s="13">
        <f>IF($B16="","",COUNTIF($C16:$AG16,"S"))</f>
        <v/>
      </c>
      <c r="AM16" s="13">
        <f>IF($B16="","",COUNTIF($C16:$AG16,"V"))</f>
        <v/>
      </c>
      <c r="AN16" s="14">
        <f>IF(COUNTA($C16:$AG16)-COUNTIF($C16:$AG16,"H")=0,"",(AH16+AI16)/(COUNTA($C16:$AG16)-COUNTIF($C16:$AG16,"H")))</f>
        <v/>
      </c>
    </row>
    <row r="17" ht="17" customHeight="1">
      <c r="B17" s="11" t="inlineStr">
        <is>
          <t>Kara Singh</t>
        </is>
      </c>
      <c r="C17" s="12" t="inlineStr">
        <is>
          <t>H</t>
        </is>
      </c>
      <c r="D17" s="12" t="n"/>
      <c r="E17" s="12" t="n"/>
      <c r="F17" s="12" t="inlineStr">
        <is>
          <t>P</t>
        </is>
      </c>
      <c r="G17" s="12" t="inlineStr">
        <is>
          <t>P</t>
        </is>
      </c>
      <c r="H17" s="12" t="inlineStr">
        <is>
          <t>P</t>
        </is>
      </c>
      <c r="I17" s="12" t="inlineStr">
        <is>
          <t>E</t>
        </is>
      </c>
      <c r="J17" s="12" t="inlineStr">
        <is>
          <t>P</t>
        </is>
      </c>
      <c r="K17" s="12" t="n"/>
      <c r="L17" s="12" t="n"/>
      <c r="M17" s="12" t="inlineStr">
        <is>
          <t>P</t>
        </is>
      </c>
      <c r="N17" s="12" t="inlineStr">
        <is>
          <t>P</t>
        </is>
      </c>
      <c r="O17" s="12" t="inlineStr">
        <is>
          <t>P</t>
        </is>
      </c>
      <c r="P17" s="12" t="inlineStr">
        <is>
          <t>P</t>
        </is>
      </c>
      <c r="Q17" s="12" t="inlineStr">
        <is>
          <t>P</t>
        </is>
      </c>
      <c r="R17" s="12" t="n"/>
      <c r="S17" s="12" t="n"/>
      <c r="T17" s="12" t="inlineStr">
        <is>
          <t>H</t>
        </is>
      </c>
      <c r="U17" s="12" t="inlineStr">
        <is>
          <t>P</t>
        </is>
      </c>
      <c r="V17" s="12" t="inlineStr">
        <is>
          <t>P</t>
        </is>
      </c>
      <c r="W17" s="12" t="inlineStr">
        <is>
          <t>P</t>
        </is>
      </c>
      <c r="X17" s="12" t="inlineStr">
        <is>
          <t>A</t>
        </is>
      </c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3">
        <f>IF($B17="","",COUNTIF($C17:$AG17,"P"))</f>
        <v/>
      </c>
      <c r="AI17" s="13">
        <f>IF($B17="","",COUNTIF($C17:$AG17,"L"))</f>
        <v/>
      </c>
      <c r="AJ17" s="13">
        <f>IF($B17="","",COUNTIF($C17:$AG17,"A"))</f>
        <v/>
      </c>
      <c r="AK17" s="13">
        <f>IF($B17="","",COUNTIF($C17:$AG17,"E"))</f>
        <v/>
      </c>
      <c r="AL17" s="13">
        <f>IF($B17="","",COUNTIF($C17:$AG17,"S"))</f>
        <v/>
      </c>
      <c r="AM17" s="13">
        <f>IF($B17="","",COUNTIF($C17:$AG17,"V"))</f>
        <v/>
      </c>
      <c r="AN17" s="14">
        <f>IF(COUNTA($C17:$AG17)-COUNTIF($C17:$AG17,"H")=0,"",(AH17+AI17)/(COUNTA($C17:$AG17)-COUNTIF($C17:$AG17,"H")))</f>
        <v/>
      </c>
    </row>
    <row r="18" ht="17" customHeight="1">
      <c r="B18" s="11" t="inlineStr">
        <is>
          <t>Leo Martin</t>
        </is>
      </c>
      <c r="C18" s="12" t="inlineStr">
        <is>
          <t>H</t>
        </is>
      </c>
      <c r="D18" s="12" t="n"/>
      <c r="E18" s="12" t="n"/>
      <c r="F18" s="12" t="inlineStr">
        <is>
          <t>P</t>
        </is>
      </c>
      <c r="G18" s="12" t="inlineStr">
        <is>
          <t>P</t>
        </is>
      </c>
      <c r="H18" s="12" t="inlineStr">
        <is>
          <t>P</t>
        </is>
      </c>
      <c r="I18" s="12" t="inlineStr">
        <is>
          <t>P</t>
        </is>
      </c>
      <c r="J18" s="12" t="inlineStr">
        <is>
          <t>P</t>
        </is>
      </c>
      <c r="K18" s="12" t="n"/>
      <c r="L18" s="12" t="n"/>
      <c r="M18" s="12" t="inlineStr">
        <is>
          <t>S</t>
        </is>
      </c>
      <c r="N18" s="12" t="inlineStr">
        <is>
          <t>P</t>
        </is>
      </c>
      <c r="O18" s="12" t="inlineStr">
        <is>
          <t>P</t>
        </is>
      </c>
      <c r="P18" s="12" t="inlineStr">
        <is>
          <t>P</t>
        </is>
      </c>
      <c r="Q18" s="12" t="inlineStr">
        <is>
          <t>P</t>
        </is>
      </c>
      <c r="R18" s="12" t="n"/>
      <c r="S18" s="12" t="n"/>
      <c r="T18" s="12" t="inlineStr">
        <is>
          <t>H</t>
        </is>
      </c>
      <c r="U18" s="12" t="inlineStr">
        <is>
          <t>P</t>
        </is>
      </c>
      <c r="V18" s="12" t="inlineStr">
        <is>
          <t>P</t>
        </is>
      </c>
      <c r="W18" s="12" t="inlineStr">
        <is>
          <t>P</t>
        </is>
      </c>
      <c r="X18" s="12" t="inlineStr">
        <is>
          <t>P</t>
        </is>
      </c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3">
        <f>IF($B18="","",COUNTIF($C18:$AG18,"P"))</f>
        <v/>
      </c>
      <c r="AI18" s="13">
        <f>IF($B18="","",COUNTIF($C18:$AG18,"L"))</f>
        <v/>
      </c>
      <c r="AJ18" s="13">
        <f>IF($B18="","",COUNTIF($C18:$AG18,"A"))</f>
        <v/>
      </c>
      <c r="AK18" s="13">
        <f>IF($B18="","",COUNTIF($C18:$AG18,"E"))</f>
        <v/>
      </c>
      <c r="AL18" s="13">
        <f>IF($B18="","",COUNTIF($C18:$AG18,"S"))</f>
        <v/>
      </c>
      <c r="AM18" s="13">
        <f>IF($B18="","",COUNTIF($C18:$AG18,"V"))</f>
        <v/>
      </c>
      <c r="AN18" s="14">
        <f>IF(COUNTA($C18:$AG18)-COUNTIF($C18:$AG18,"H")=0,"",(AH18+AI18)/(COUNTA($C18:$AG18)-COUNTIF($C18:$AG18,"H")))</f>
        <v/>
      </c>
    </row>
    <row r="19" ht="17" customHeight="1">
      <c r="B19" s="11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3">
        <f>IF($B19="","",COUNTIF($C19:$AG19,"P"))</f>
        <v/>
      </c>
      <c r="AI19" s="13">
        <f>IF($B19="","",COUNTIF($C19:$AG19,"L"))</f>
        <v/>
      </c>
      <c r="AJ19" s="13">
        <f>IF($B19="","",COUNTIF($C19:$AG19,"A"))</f>
        <v/>
      </c>
      <c r="AK19" s="13">
        <f>IF($B19="","",COUNTIF($C19:$AG19,"E"))</f>
        <v/>
      </c>
      <c r="AL19" s="13">
        <f>IF($B19="","",COUNTIF($C19:$AG19,"S"))</f>
        <v/>
      </c>
      <c r="AM19" s="13">
        <f>IF($B19="","",COUNTIF($C19:$AG19,"V"))</f>
        <v/>
      </c>
      <c r="AN19" s="14">
        <f>IF(COUNTA($C19:$AG19)-COUNTIF($C19:$AG19,"H")=0,"",(AH19+AI19)/(COUNTA($C19:$AG19)-COUNTIF($C19:$AG19,"H")))</f>
        <v/>
      </c>
    </row>
    <row r="20" ht="17" customHeight="1">
      <c r="B20" s="11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2" t="n"/>
      <c r="AH20" s="13">
        <f>IF($B20="","",COUNTIF($C20:$AG20,"P"))</f>
        <v/>
      </c>
      <c r="AI20" s="13">
        <f>IF($B20="","",COUNTIF($C20:$AG20,"L"))</f>
        <v/>
      </c>
      <c r="AJ20" s="13">
        <f>IF($B20="","",COUNTIF($C20:$AG20,"A"))</f>
        <v/>
      </c>
      <c r="AK20" s="13">
        <f>IF($B20="","",COUNTIF($C20:$AG20,"E"))</f>
        <v/>
      </c>
      <c r="AL20" s="13">
        <f>IF($B20="","",COUNTIF($C20:$AG20,"S"))</f>
        <v/>
      </c>
      <c r="AM20" s="13">
        <f>IF($B20="","",COUNTIF($C20:$AG20,"V"))</f>
        <v/>
      </c>
      <c r="AN20" s="14">
        <f>IF(COUNTA($C20:$AG20)-COUNTIF($C20:$AG20,"H")=0,"",(AH20+AI20)/(COUNTA($C20:$AG20)-COUNTIF($C20:$AG20,"H")))</f>
        <v/>
      </c>
    </row>
    <row r="21" ht="17" customHeight="1">
      <c r="B21" s="11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3">
        <f>IF($B21="","",COUNTIF($C21:$AG21,"P"))</f>
        <v/>
      </c>
      <c r="AI21" s="13">
        <f>IF($B21="","",COUNTIF($C21:$AG21,"L"))</f>
        <v/>
      </c>
      <c r="AJ21" s="13">
        <f>IF($B21="","",COUNTIF($C21:$AG21,"A"))</f>
        <v/>
      </c>
      <c r="AK21" s="13">
        <f>IF($B21="","",COUNTIF($C21:$AG21,"E"))</f>
        <v/>
      </c>
      <c r="AL21" s="13">
        <f>IF($B21="","",COUNTIF($C21:$AG21,"S"))</f>
        <v/>
      </c>
      <c r="AM21" s="13">
        <f>IF($B21="","",COUNTIF($C21:$AG21,"V"))</f>
        <v/>
      </c>
      <c r="AN21" s="14">
        <f>IF(COUNTA($C21:$AG21)-COUNTIF($C21:$AG21,"H")=0,"",(AH21+AI21)/(COUNTA($C21:$AG21)-COUNTIF($C21:$AG21,"H")))</f>
        <v/>
      </c>
    </row>
    <row r="22" ht="17" customHeight="1">
      <c r="B22" s="11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2" t="n"/>
      <c r="X22" s="12" t="n"/>
      <c r="Y22" s="12" t="n"/>
      <c r="Z22" s="12" t="n"/>
      <c r="AA22" s="12" t="n"/>
      <c r="AB22" s="12" t="n"/>
      <c r="AC22" s="12" t="n"/>
      <c r="AD22" s="12" t="n"/>
      <c r="AE22" s="12" t="n"/>
      <c r="AF22" s="12" t="n"/>
      <c r="AG22" s="12" t="n"/>
      <c r="AH22" s="13">
        <f>IF($B22="","",COUNTIF($C22:$AG22,"P"))</f>
        <v/>
      </c>
      <c r="AI22" s="13">
        <f>IF($B22="","",COUNTIF($C22:$AG22,"L"))</f>
        <v/>
      </c>
      <c r="AJ22" s="13">
        <f>IF($B22="","",COUNTIF($C22:$AG22,"A"))</f>
        <v/>
      </c>
      <c r="AK22" s="13">
        <f>IF($B22="","",COUNTIF($C22:$AG22,"E"))</f>
        <v/>
      </c>
      <c r="AL22" s="13">
        <f>IF($B22="","",COUNTIF($C22:$AG22,"S"))</f>
        <v/>
      </c>
      <c r="AM22" s="13">
        <f>IF($B22="","",COUNTIF($C22:$AG22,"V"))</f>
        <v/>
      </c>
      <c r="AN22" s="14">
        <f>IF(COUNTA($C22:$AG22)-COUNTIF($C22:$AG22,"H")=0,"",(AH22+AI22)/(COUNTA($C22:$AG22)-COUNTIF($C22:$AG22,"H")))</f>
        <v/>
      </c>
    </row>
    <row r="23" ht="17" customHeight="1">
      <c r="B23" s="11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2" t="n"/>
      <c r="AH23" s="13">
        <f>IF($B23="","",COUNTIF($C23:$AG23,"P"))</f>
        <v/>
      </c>
      <c r="AI23" s="13">
        <f>IF($B23="","",COUNTIF($C23:$AG23,"L"))</f>
        <v/>
      </c>
      <c r="AJ23" s="13">
        <f>IF($B23="","",COUNTIF($C23:$AG23,"A"))</f>
        <v/>
      </c>
      <c r="AK23" s="13">
        <f>IF($B23="","",COUNTIF($C23:$AG23,"E"))</f>
        <v/>
      </c>
      <c r="AL23" s="13">
        <f>IF($B23="","",COUNTIF($C23:$AG23,"S"))</f>
        <v/>
      </c>
      <c r="AM23" s="13">
        <f>IF($B23="","",COUNTIF($C23:$AG23,"V"))</f>
        <v/>
      </c>
      <c r="AN23" s="14">
        <f>IF(COUNTA($C23:$AG23)-COUNTIF($C23:$AG23,"H")=0,"",(AH23+AI23)/(COUNTA($C23:$AG23)-COUNTIF($C23:$AG23,"H")))</f>
        <v/>
      </c>
    </row>
    <row r="24" ht="17" customHeight="1">
      <c r="B24" s="11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3">
        <f>IF($B24="","",COUNTIF($C24:$AG24,"P"))</f>
        <v/>
      </c>
      <c r="AI24" s="13">
        <f>IF($B24="","",COUNTIF($C24:$AG24,"L"))</f>
        <v/>
      </c>
      <c r="AJ24" s="13">
        <f>IF($B24="","",COUNTIF($C24:$AG24,"A"))</f>
        <v/>
      </c>
      <c r="AK24" s="13">
        <f>IF($B24="","",COUNTIF($C24:$AG24,"E"))</f>
        <v/>
      </c>
      <c r="AL24" s="13">
        <f>IF($B24="","",COUNTIF($C24:$AG24,"S"))</f>
        <v/>
      </c>
      <c r="AM24" s="13">
        <f>IF($B24="","",COUNTIF($C24:$AG24,"V"))</f>
        <v/>
      </c>
      <c r="AN24" s="14">
        <f>IF(COUNTA($C24:$AG24)-COUNTIF($C24:$AG24,"H")=0,"",(AH24+AI24)/(COUNTA($C24:$AG24)-COUNTIF($C24:$AG24,"H")))</f>
        <v/>
      </c>
    </row>
    <row r="25" ht="17" customHeight="1">
      <c r="B25" s="11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2" t="n"/>
      <c r="AH25" s="13">
        <f>IF($B25="","",COUNTIF($C25:$AG25,"P"))</f>
        <v/>
      </c>
      <c r="AI25" s="13">
        <f>IF($B25="","",COUNTIF($C25:$AG25,"L"))</f>
        <v/>
      </c>
      <c r="AJ25" s="13">
        <f>IF($B25="","",COUNTIF($C25:$AG25,"A"))</f>
        <v/>
      </c>
      <c r="AK25" s="13">
        <f>IF($B25="","",COUNTIF($C25:$AG25,"E"))</f>
        <v/>
      </c>
      <c r="AL25" s="13">
        <f>IF($B25="","",COUNTIF($C25:$AG25,"S"))</f>
        <v/>
      </c>
      <c r="AM25" s="13">
        <f>IF($B25="","",COUNTIF($C25:$AG25,"V"))</f>
        <v/>
      </c>
      <c r="AN25" s="14">
        <f>IF(COUNTA($C25:$AG25)-COUNTIF($C25:$AG25,"H")=0,"",(AH25+AI25)/(COUNTA($C25:$AG25)-COUNTIF($C25:$AG25,"H")))</f>
        <v/>
      </c>
    </row>
    <row r="26" ht="17" customHeight="1">
      <c r="B26" s="11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3">
        <f>IF($B26="","",COUNTIF($C26:$AG26,"P"))</f>
        <v/>
      </c>
      <c r="AI26" s="13">
        <f>IF($B26="","",COUNTIF($C26:$AG26,"L"))</f>
        <v/>
      </c>
      <c r="AJ26" s="13">
        <f>IF($B26="","",COUNTIF($C26:$AG26,"A"))</f>
        <v/>
      </c>
      <c r="AK26" s="13">
        <f>IF($B26="","",COUNTIF($C26:$AG26,"E"))</f>
        <v/>
      </c>
      <c r="AL26" s="13">
        <f>IF($B26="","",COUNTIF($C26:$AG26,"S"))</f>
        <v/>
      </c>
      <c r="AM26" s="13">
        <f>IF($B26="","",COUNTIF($C26:$AG26,"V"))</f>
        <v/>
      </c>
      <c r="AN26" s="14">
        <f>IF(COUNTA($C26:$AG26)-COUNTIF($C26:$AG26,"H")=0,"",(AH26+AI26)/(COUNTA($C26:$AG26)-COUNTIF($C26:$AG26,"H")))</f>
        <v/>
      </c>
    </row>
    <row r="27" ht="17" customHeight="1">
      <c r="B27" s="11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2" t="n"/>
      <c r="AH27" s="13">
        <f>IF($B27="","",COUNTIF($C27:$AG27,"P"))</f>
        <v/>
      </c>
      <c r="AI27" s="13">
        <f>IF($B27="","",COUNTIF($C27:$AG27,"L"))</f>
        <v/>
      </c>
      <c r="AJ27" s="13">
        <f>IF($B27="","",COUNTIF($C27:$AG27,"A"))</f>
        <v/>
      </c>
      <c r="AK27" s="13">
        <f>IF($B27="","",COUNTIF($C27:$AG27,"E"))</f>
        <v/>
      </c>
      <c r="AL27" s="13">
        <f>IF($B27="","",COUNTIF($C27:$AG27,"S"))</f>
        <v/>
      </c>
      <c r="AM27" s="13">
        <f>IF($B27="","",COUNTIF($C27:$AG27,"V"))</f>
        <v/>
      </c>
      <c r="AN27" s="14">
        <f>IF(COUNTA($C27:$AG27)-COUNTIF($C27:$AG27,"H")=0,"",(AH27+AI27)/(COUNTA($C27:$AG27)-COUNTIF($C27:$AG27,"H")))</f>
        <v/>
      </c>
    </row>
    <row r="28" ht="17" customHeight="1">
      <c r="B28" s="11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2" t="n"/>
      <c r="AB28" s="12" t="n"/>
      <c r="AC28" s="12" t="n"/>
      <c r="AD28" s="12" t="n"/>
      <c r="AE28" s="12" t="n"/>
      <c r="AF28" s="12" t="n"/>
      <c r="AG28" s="12" t="n"/>
      <c r="AH28" s="13">
        <f>IF($B28="","",COUNTIF($C28:$AG28,"P"))</f>
        <v/>
      </c>
      <c r="AI28" s="13">
        <f>IF($B28="","",COUNTIF($C28:$AG28,"L"))</f>
        <v/>
      </c>
      <c r="AJ28" s="13">
        <f>IF($B28="","",COUNTIF($C28:$AG28,"A"))</f>
        <v/>
      </c>
      <c r="AK28" s="13">
        <f>IF($B28="","",COUNTIF($C28:$AG28,"E"))</f>
        <v/>
      </c>
      <c r="AL28" s="13">
        <f>IF($B28="","",COUNTIF($C28:$AG28,"S"))</f>
        <v/>
      </c>
      <c r="AM28" s="13">
        <f>IF($B28="","",COUNTIF($C28:$AG28,"V"))</f>
        <v/>
      </c>
      <c r="AN28" s="14">
        <f>IF(COUNTA($C28:$AG28)-COUNTIF($C28:$AG28,"H")=0,"",(AH28+AI28)/(COUNTA($C28:$AG28)-COUNTIF($C28:$AG28,"H")))</f>
        <v/>
      </c>
    </row>
    <row r="29" ht="17" customHeight="1">
      <c r="B29" s="11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  <c r="W29" s="12" t="n"/>
      <c r="X29" s="12" t="n"/>
      <c r="Y29" s="12" t="n"/>
      <c r="Z29" s="12" t="n"/>
      <c r="AA29" s="12" t="n"/>
      <c r="AB29" s="12" t="n"/>
      <c r="AC29" s="12" t="n"/>
      <c r="AD29" s="12" t="n"/>
      <c r="AE29" s="12" t="n"/>
      <c r="AF29" s="12" t="n"/>
      <c r="AG29" s="12" t="n"/>
      <c r="AH29" s="13">
        <f>IF($B29="","",COUNTIF($C29:$AG29,"P"))</f>
        <v/>
      </c>
      <c r="AI29" s="13">
        <f>IF($B29="","",COUNTIF($C29:$AG29,"L"))</f>
        <v/>
      </c>
      <c r="AJ29" s="13">
        <f>IF($B29="","",COUNTIF($C29:$AG29,"A"))</f>
        <v/>
      </c>
      <c r="AK29" s="13">
        <f>IF($B29="","",COUNTIF($C29:$AG29,"E"))</f>
        <v/>
      </c>
      <c r="AL29" s="13">
        <f>IF($B29="","",COUNTIF($C29:$AG29,"S"))</f>
        <v/>
      </c>
      <c r="AM29" s="13">
        <f>IF($B29="","",COUNTIF($C29:$AG29,"V"))</f>
        <v/>
      </c>
      <c r="AN29" s="14">
        <f>IF(COUNTA($C29:$AG29)-COUNTIF($C29:$AG29,"H")=0,"",(AH29+AI29)/(COUNTA($C29:$AG29)-COUNTIF($C29:$AG29,"H")))</f>
        <v/>
      </c>
    </row>
    <row r="30" ht="17" customHeight="1">
      <c r="B30" s="11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  <c r="V30" s="12" t="n"/>
      <c r="W30" s="12" t="n"/>
      <c r="X30" s="12" t="n"/>
      <c r="Y30" s="12" t="n"/>
      <c r="Z30" s="12" t="n"/>
      <c r="AA30" s="12" t="n"/>
      <c r="AB30" s="12" t="n"/>
      <c r="AC30" s="12" t="n"/>
      <c r="AD30" s="12" t="n"/>
      <c r="AE30" s="12" t="n"/>
      <c r="AF30" s="12" t="n"/>
      <c r="AG30" s="12" t="n"/>
      <c r="AH30" s="13">
        <f>IF($B30="","",COUNTIF($C30:$AG30,"P"))</f>
        <v/>
      </c>
      <c r="AI30" s="13">
        <f>IF($B30="","",COUNTIF($C30:$AG30,"L"))</f>
        <v/>
      </c>
      <c r="AJ30" s="13">
        <f>IF($B30="","",COUNTIF($C30:$AG30,"A"))</f>
        <v/>
      </c>
      <c r="AK30" s="13">
        <f>IF($B30="","",COUNTIF($C30:$AG30,"E"))</f>
        <v/>
      </c>
      <c r="AL30" s="13">
        <f>IF($B30="","",COUNTIF($C30:$AG30,"S"))</f>
        <v/>
      </c>
      <c r="AM30" s="13">
        <f>IF($B30="","",COUNTIF($C30:$AG30,"V"))</f>
        <v/>
      </c>
      <c r="AN30" s="14">
        <f>IF(COUNTA($C30:$AG30)-COUNTIF($C30:$AG30,"H")=0,"",(AH30+AI30)/(COUNTA($C30:$AG30)-COUNTIF($C30:$AG30,"H")))</f>
        <v/>
      </c>
    </row>
    <row r="31" ht="17" customHeight="1">
      <c r="B31" s="11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  <c r="AA31" s="12" t="n"/>
      <c r="AB31" s="12" t="n"/>
      <c r="AC31" s="12" t="n"/>
      <c r="AD31" s="12" t="n"/>
      <c r="AE31" s="12" t="n"/>
      <c r="AF31" s="12" t="n"/>
      <c r="AG31" s="12" t="n"/>
      <c r="AH31" s="13">
        <f>IF($B31="","",COUNTIF($C31:$AG31,"P"))</f>
        <v/>
      </c>
      <c r="AI31" s="13">
        <f>IF($B31="","",COUNTIF($C31:$AG31,"L"))</f>
        <v/>
      </c>
      <c r="AJ31" s="13">
        <f>IF($B31="","",COUNTIF($C31:$AG31,"A"))</f>
        <v/>
      </c>
      <c r="AK31" s="13">
        <f>IF($B31="","",COUNTIF($C31:$AG31,"E"))</f>
        <v/>
      </c>
      <c r="AL31" s="13">
        <f>IF($B31="","",COUNTIF($C31:$AG31,"S"))</f>
        <v/>
      </c>
      <c r="AM31" s="13">
        <f>IF($B31="","",COUNTIF($C31:$AG31,"V"))</f>
        <v/>
      </c>
      <c r="AN31" s="14">
        <f>IF(COUNTA($C31:$AG31)-COUNTIF($C31:$AG31,"H")=0,"",(AH31+AI31)/(COUNTA($C31:$AG31)-COUNTIF($C31:$AG31,"H")))</f>
        <v/>
      </c>
    </row>
    <row r="32">
      <c r="B32" s="15" t="inlineStr">
        <is>
          <t>PRESENT (P+L)</t>
        </is>
      </c>
      <c r="C32" s="16">
        <f>IF(COUNTA(C7:C31)=0,"",COUNTIF(C7:C31,"P")+COUNTIF(C7:C31,"L"))</f>
        <v/>
      </c>
      <c r="D32" s="16">
        <f>IF(COUNTA(D7:D31)=0,"",COUNTIF(D7:D31,"P")+COUNTIF(D7:D31,"L"))</f>
        <v/>
      </c>
      <c r="E32" s="16">
        <f>IF(COUNTA(E7:E31)=0,"",COUNTIF(E7:E31,"P")+COUNTIF(E7:E31,"L"))</f>
        <v/>
      </c>
      <c r="F32" s="16">
        <f>IF(COUNTA(F7:F31)=0,"",COUNTIF(F7:F31,"P")+COUNTIF(F7:F31,"L"))</f>
        <v/>
      </c>
      <c r="G32" s="16">
        <f>IF(COUNTA(G7:G31)=0,"",COUNTIF(G7:G31,"P")+COUNTIF(G7:G31,"L"))</f>
        <v/>
      </c>
      <c r="H32" s="16">
        <f>IF(COUNTA(H7:H31)=0,"",COUNTIF(H7:H31,"P")+COUNTIF(H7:H31,"L"))</f>
        <v/>
      </c>
      <c r="I32" s="16">
        <f>IF(COUNTA(I7:I31)=0,"",COUNTIF(I7:I31,"P")+COUNTIF(I7:I31,"L"))</f>
        <v/>
      </c>
      <c r="J32" s="16">
        <f>IF(COUNTA(J7:J31)=0,"",COUNTIF(J7:J31,"P")+COUNTIF(J7:J31,"L"))</f>
        <v/>
      </c>
      <c r="K32" s="16">
        <f>IF(COUNTA(K7:K31)=0,"",COUNTIF(K7:K31,"P")+COUNTIF(K7:K31,"L"))</f>
        <v/>
      </c>
      <c r="L32" s="16">
        <f>IF(COUNTA(L7:L31)=0,"",COUNTIF(L7:L31,"P")+COUNTIF(L7:L31,"L"))</f>
        <v/>
      </c>
      <c r="M32" s="16">
        <f>IF(COUNTA(M7:M31)=0,"",COUNTIF(M7:M31,"P")+COUNTIF(M7:M31,"L"))</f>
        <v/>
      </c>
      <c r="N32" s="16">
        <f>IF(COUNTA(N7:N31)=0,"",COUNTIF(N7:N31,"P")+COUNTIF(N7:N31,"L"))</f>
        <v/>
      </c>
      <c r="O32" s="16">
        <f>IF(COUNTA(O7:O31)=0,"",COUNTIF(O7:O31,"P")+COUNTIF(O7:O31,"L"))</f>
        <v/>
      </c>
      <c r="P32" s="16">
        <f>IF(COUNTA(P7:P31)=0,"",COUNTIF(P7:P31,"P")+COUNTIF(P7:P31,"L"))</f>
        <v/>
      </c>
      <c r="Q32" s="16">
        <f>IF(COUNTA(Q7:Q31)=0,"",COUNTIF(Q7:Q31,"P")+COUNTIF(Q7:Q31,"L"))</f>
        <v/>
      </c>
      <c r="R32" s="16">
        <f>IF(COUNTA(R7:R31)=0,"",COUNTIF(R7:R31,"P")+COUNTIF(R7:R31,"L"))</f>
        <v/>
      </c>
      <c r="S32" s="16">
        <f>IF(COUNTA(S7:S31)=0,"",COUNTIF(S7:S31,"P")+COUNTIF(S7:S31,"L"))</f>
        <v/>
      </c>
      <c r="T32" s="16">
        <f>IF(COUNTA(T7:T31)=0,"",COUNTIF(T7:T31,"P")+COUNTIF(T7:T31,"L"))</f>
        <v/>
      </c>
      <c r="U32" s="16">
        <f>IF(COUNTA(U7:U31)=0,"",COUNTIF(U7:U31,"P")+COUNTIF(U7:U31,"L"))</f>
        <v/>
      </c>
      <c r="V32" s="16">
        <f>IF(COUNTA(V7:V31)=0,"",COUNTIF(V7:V31,"P")+COUNTIF(V7:V31,"L"))</f>
        <v/>
      </c>
      <c r="W32" s="16">
        <f>IF(COUNTA(W7:W31)=0,"",COUNTIF(W7:W31,"P")+COUNTIF(W7:W31,"L"))</f>
        <v/>
      </c>
      <c r="X32" s="16">
        <f>IF(COUNTA(X7:X31)=0,"",COUNTIF(X7:X31,"P")+COUNTIF(X7:X31,"L"))</f>
        <v/>
      </c>
      <c r="Y32" s="16">
        <f>IF(COUNTA(Y7:Y31)=0,"",COUNTIF(Y7:Y31,"P")+COUNTIF(Y7:Y31,"L"))</f>
        <v/>
      </c>
      <c r="Z32" s="16">
        <f>IF(COUNTA(Z7:Z31)=0,"",COUNTIF(Z7:Z31,"P")+COUNTIF(Z7:Z31,"L"))</f>
        <v/>
      </c>
      <c r="AA32" s="16">
        <f>IF(COUNTA(AA7:AA31)=0,"",COUNTIF(AA7:AA31,"P")+COUNTIF(AA7:AA31,"L"))</f>
        <v/>
      </c>
      <c r="AB32" s="16">
        <f>IF(COUNTA(AB7:AB31)=0,"",COUNTIF(AB7:AB31,"P")+COUNTIF(AB7:AB31,"L"))</f>
        <v/>
      </c>
      <c r="AC32" s="16">
        <f>IF(COUNTA(AC7:AC31)=0,"",COUNTIF(AC7:AC31,"P")+COUNTIF(AC7:AC31,"L"))</f>
        <v/>
      </c>
      <c r="AD32" s="16">
        <f>IF(COUNTA(AD7:AD31)=0,"",COUNTIF(AD7:AD31,"P")+COUNTIF(AD7:AD31,"L"))</f>
        <v/>
      </c>
      <c r="AE32" s="16">
        <f>IF(COUNTA(AE7:AE31)=0,"",COUNTIF(AE7:AE31,"P")+COUNTIF(AE7:AE31,"L"))</f>
        <v/>
      </c>
      <c r="AF32" s="16">
        <f>IF(COUNTA(AF7:AF31)=0,"",COUNTIF(AF7:AF31,"P")+COUNTIF(AF7:AF31,"L"))</f>
        <v/>
      </c>
      <c r="AG32" s="16">
        <f>IF(COUNTA(AG7:AG31)=0,"",COUNTIF(AG7:AG31,"P")+COUNTIF(AG7:AG31,"L"))</f>
        <v/>
      </c>
      <c r="AH32" s="17" t="n"/>
      <c r="AI32" s="17" t="n"/>
      <c r="AJ32" s="17" t="n"/>
      <c r="AK32" s="17" t="n"/>
      <c r="AL32" s="17" t="n"/>
      <c r="AM32" s="17" t="n"/>
      <c r="AN32" s="17" t="n"/>
    </row>
    <row r="34">
      <c r="B34" s="18" t="inlineStr">
        <is>
          <t>KEY</t>
        </is>
      </c>
      <c r="C34" s="19" t="inlineStr">
        <is>
          <t>P</t>
        </is>
      </c>
      <c r="D34" s="20" t="inlineStr">
        <is>
          <t>Present</t>
        </is>
      </c>
      <c r="G34" s="21" t="inlineStr">
        <is>
          <t>L</t>
        </is>
      </c>
      <c r="H34" s="20" t="inlineStr">
        <is>
          <t>Late</t>
        </is>
      </c>
      <c r="K34" s="22" t="inlineStr">
        <is>
          <t>A</t>
        </is>
      </c>
      <c r="L34" s="20" t="inlineStr">
        <is>
          <t>Absent</t>
        </is>
      </c>
      <c r="O34" s="23" t="inlineStr">
        <is>
          <t>E</t>
        </is>
      </c>
      <c r="P34" s="20" t="inlineStr">
        <is>
          <t>Excused</t>
        </is>
      </c>
      <c r="S34" s="24" t="inlineStr">
        <is>
          <t>S</t>
        </is>
      </c>
      <c r="T34" s="20" t="inlineStr">
        <is>
          <t>Sick</t>
        </is>
      </c>
      <c r="W34" s="25" t="inlineStr">
        <is>
          <t>V</t>
        </is>
      </c>
      <c r="X34" s="20" t="inlineStr">
        <is>
          <t>Vacation</t>
        </is>
      </c>
      <c r="AA34" s="26" t="inlineStr">
        <is>
          <t>H</t>
        </is>
      </c>
      <c r="AB34" s="20" t="inlineStr">
        <is>
          <t>Holiday</t>
        </is>
      </c>
      <c r="AH34" s="27" t="inlineStr">
        <is>
          <t>Rate = (P + L) ÷ marked days, holidays excluded</t>
        </is>
      </c>
    </row>
    <row r="36">
      <c r="B36" s="28" t="inlineStr">
        <is>
          <t>Free template from niftyshelf.com  ·  free for personal &amp; commercial use</t>
        </is>
      </c>
    </row>
  </sheetData>
  <mergeCells count="8">
    <mergeCell ref="T34:V34"/>
    <mergeCell ref="X34:Z34"/>
    <mergeCell ref="AB34:AD34"/>
    <mergeCell ref="AH2:AO2"/>
    <mergeCell ref="H34:J34"/>
    <mergeCell ref="L34:N34"/>
    <mergeCell ref="P34:R34"/>
    <mergeCell ref="D34:F34"/>
  </mergeCells>
  <conditionalFormatting sqref="C7:AG31">
    <cfRule type="expression" priority="1" dxfId="0" stopIfTrue="0">
      <formula>C7="L"</formula>
    </cfRule>
    <cfRule type="expression" priority="2" dxfId="1" stopIfTrue="0">
      <formula>C7="A"</formula>
    </cfRule>
    <cfRule type="expression" priority="3" dxfId="2" stopIfTrue="0">
      <formula>C7="E"</formula>
    </cfRule>
    <cfRule type="expression" priority="4" dxfId="3" stopIfTrue="0">
      <formula>C7="S"</formula>
    </cfRule>
    <cfRule type="expression" priority="5" dxfId="4" stopIfTrue="0">
      <formula>C7="V"</formula>
    </cfRule>
    <cfRule type="expression" priority="6" dxfId="5" stopIfTrue="0">
      <formula>C7="H"</formula>
    </cfRule>
    <cfRule type="expression" priority="7" dxfId="6" stopIfTrue="0">
      <formula>C$5=""</formula>
    </cfRule>
    <cfRule type="expression" priority="8" dxfId="7" stopIfTrue="0">
      <formula>OR(C$6="Sat",C$6="Sun")</formula>
    </cfRule>
  </conditionalFormatting>
  <conditionalFormatting sqref="AN7:AN31">
    <cfRule type="expression" priority="9" dxfId="8" stopIfTrue="0">
      <formula>AND(AN7&lt;&gt;"",AN7&lt;0.9)</formula>
    </cfRule>
  </conditionalFormatting>
  <dataValidations count="1">
    <dataValidation sqref="C7:AG31" showDropDown="0" showInputMessage="0" showErrorMessage="0" allowBlank="1" type="list" errorStyle="warning">
      <formula1>"P,L,A,E,S,V,H"</formula1>
    </dataValidation>
  </dataValidations>
  <printOptions horizontalCentered="1"/>
  <pageMargins left="0.4" right="0.4" top="0.45" bottom="0.45" header="0.2" footer="0.2"/>
  <pageSetup orientation="landscape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O3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0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5.2" customWidth="1" min="34" max="34"/>
    <col width="5.2" customWidth="1" min="35" max="35"/>
    <col width="5.2" customWidth="1" min="36" max="36"/>
    <col width="5.2" customWidth="1" min="37" max="37"/>
    <col width="5.2" customWidth="1" min="38" max="38"/>
    <col width="5.2" customWidth="1" min="39" max="39"/>
    <col width="7.5" customWidth="1" min="40" max="40"/>
    <col width="2.5" customWidth="1" min="41" max="41"/>
  </cols>
  <sheetData>
    <row r="1">
      <c r="A1" s="1">
        <f>DATE(2027,2,1)</f>
        <v/>
      </c>
    </row>
    <row r="2" ht="32" customHeight="1">
      <c r="B2" s="2" t="inlineStr">
        <is>
          <t>February 2027</t>
        </is>
      </c>
      <c r="AH2" s="29">
        <f>Jan!AH2</f>
        <v/>
      </c>
    </row>
    <row r="3">
      <c r="B3" s="4" t="inlineStr">
        <is>
          <t>Monthly attendance — P present · L late · A absent · E excused · S sick · V vacation · H holiday</t>
        </is>
      </c>
    </row>
    <row r="5" ht="18" customHeight="1">
      <c r="B5" s="5" t="inlineStr">
        <is>
          <t>NAME</t>
        </is>
      </c>
      <c r="C5" s="6">
        <f>IF(MONTH($A$1+0)=2,DAY($A$1+0),"")</f>
        <v/>
      </c>
      <c r="D5" s="6">
        <f>IF(MONTH($A$1+1)=2,DAY($A$1+1),"")</f>
        <v/>
      </c>
      <c r="E5" s="6">
        <f>IF(MONTH($A$1+2)=2,DAY($A$1+2),"")</f>
        <v/>
      </c>
      <c r="F5" s="6">
        <f>IF(MONTH($A$1+3)=2,DAY($A$1+3),"")</f>
        <v/>
      </c>
      <c r="G5" s="6">
        <f>IF(MONTH($A$1+4)=2,DAY($A$1+4),"")</f>
        <v/>
      </c>
      <c r="H5" s="6">
        <f>IF(MONTH($A$1+5)=2,DAY($A$1+5),"")</f>
        <v/>
      </c>
      <c r="I5" s="6">
        <f>IF(MONTH($A$1+6)=2,DAY($A$1+6),"")</f>
        <v/>
      </c>
      <c r="J5" s="6">
        <f>IF(MONTH($A$1+7)=2,DAY($A$1+7),"")</f>
        <v/>
      </c>
      <c r="K5" s="6">
        <f>IF(MONTH($A$1+8)=2,DAY($A$1+8),"")</f>
        <v/>
      </c>
      <c r="L5" s="6">
        <f>IF(MONTH($A$1+9)=2,DAY($A$1+9),"")</f>
        <v/>
      </c>
      <c r="M5" s="6">
        <f>IF(MONTH($A$1+10)=2,DAY($A$1+10),"")</f>
        <v/>
      </c>
      <c r="N5" s="6">
        <f>IF(MONTH($A$1+11)=2,DAY($A$1+11),"")</f>
        <v/>
      </c>
      <c r="O5" s="6">
        <f>IF(MONTH($A$1+12)=2,DAY($A$1+12),"")</f>
        <v/>
      </c>
      <c r="P5" s="6">
        <f>IF(MONTH($A$1+13)=2,DAY($A$1+13),"")</f>
        <v/>
      </c>
      <c r="Q5" s="6">
        <f>IF(MONTH($A$1+14)=2,DAY($A$1+14),"")</f>
        <v/>
      </c>
      <c r="R5" s="6">
        <f>IF(MONTH($A$1+15)=2,DAY($A$1+15),"")</f>
        <v/>
      </c>
      <c r="S5" s="6">
        <f>IF(MONTH($A$1+16)=2,DAY($A$1+16),"")</f>
        <v/>
      </c>
      <c r="T5" s="6">
        <f>IF(MONTH($A$1+17)=2,DAY($A$1+17),"")</f>
        <v/>
      </c>
      <c r="U5" s="6">
        <f>IF(MONTH($A$1+18)=2,DAY($A$1+18),"")</f>
        <v/>
      </c>
      <c r="V5" s="6">
        <f>IF(MONTH($A$1+19)=2,DAY($A$1+19),"")</f>
        <v/>
      </c>
      <c r="W5" s="6">
        <f>IF(MONTH($A$1+20)=2,DAY($A$1+20),"")</f>
        <v/>
      </c>
      <c r="X5" s="6">
        <f>IF(MONTH($A$1+21)=2,DAY($A$1+21),"")</f>
        <v/>
      </c>
      <c r="Y5" s="6">
        <f>IF(MONTH($A$1+22)=2,DAY($A$1+22),"")</f>
        <v/>
      </c>
      <c r="Z5" s="6">
        <f>IF(MONTH($A$1+23)=2,DAY($A$1+23),"")</f>
        <v/>
      </c>
      <c r="AA5" s="6">
        <f>IF(MONTH($A$1+24)=2,DAY($A$1+24),"")</f>
        <v/>
      </c>
      <c r="AB5" s="6">
        <f>IF(MONTH($A$1+25)=2,DAY($A$1+25),"")</f>
        <v/>
      </c>
      <c r="AC5" s="6">
        <f>IF(MONTH($A$1+26)=2,DAY($A$1+26),"")</f>
        <v/>
      </c>
      <c r="AD5" s="6">
        <f>IF(MONTH($A$1+27)=2,DAY($A$1+27),"")</f>
        <v/>
      </c>
      <c r="AE5" s="6">
        <f>IF(MONTH($A$1+28)=2,DAY($A$1+28),"")</f>
        <v/>
      </c>
      <c r="AF5" s="6">
        <f>IF(MONTH($A$1+29)=2,DAY($A$1+29),"")</f>
        <v/>
      </c>
      <c r="AG5" s="6">
        <f>IF(MONTH($A$1+30)=2,DAY($A$1+30),"")</f>
        <v/>
      </c>
      <c r="AH5" s="7" t="inlineStr">
        <is>
          <t>P</t>
        </is>
      </c>
      <c r="AI5" s="7" t="inlineStr">
        <is>
          <t>L</t>
        </is>
      </c>
      <c r="AJ5" s="7" t="inlineStr">
        <is>
          <t>A</t>
        </is>
      </c>
      <c r="AK5" s="7" t="inlineStr">
        <is>
          <t>E</t>
        </is>
      </c>
      <c r="AL5" s="7" t="inlineStr">
        <is>
          <t>S</t>
        </is>
      </c>
      <c r="AM5" s="7" t="inlineStr">
        <is>
          <t>V</t>
        </is>
      </c>
      <c r="AN5" s="6" t="inlineStr">
        <is>
          <t>RATE</t>
        </is>
      </c>
    </row>
    <row r="6" ht="12" customHeight="1">
      <c r="B6" s="8" t="n"/>
      <c r="C6" s="9">
        <f>IF(C5="","",CHOOSE(WEEKDAY($A$1+0),"Sun","Mon","Tue","Wed","Thu","Fri","Sat"))</f>
        <v/>
      </c>
      <c r="D6" s="9">
        <f>IF(D5="","",CHOOSE(WEEKDAY($A$1+1),"Sun","Mon","Tue","Wed","Thu","Fri","Sat"))</f>
        <v/>
      </c>
      <c r="E6" s="9">
        <f>IF(E5="","",CHOOSE(WEEKDAY($A$1+2),"Sun","Mon","Tue","Wed","Thu","Fri","Sat"))</f>
        <v/>
      </c>
      <c r="F6" s="9">
        <f>IF(F5="","",CHOOSE(WEEKDAY($A$1+3),"Sun","Mon","Tue","Wed","Thu","Fri","Sat"))</f>
        <v/>
      </c>
      <c r="G6" s="9">
        <f>IF(G5="","",CHOOSE(WEEKDAY($A$1+4),"Sun","Mon","Tue","Wed","Thu","Fri","Sat"))</f>
        <v/>
      </c>
      <c r="H6" s="9">
        <f>IF(H5="","",CHOOSE(WEEKDAY($A$1+5),"Sun","Mon","Tue","Wed","Thu","Fri","Sat"))</f>
        <v/>
      </c>
      <c r="I6" s="9">
        <f>IF(I5="","",CHOOSE(WEEKDAY($A$1+6),"Sun","Mon","Tue","Wed","Thu","Fri","Sat"))</f>
        <v/>
      </c>
      <c r="J6" s="9">
        <f>IF(J5="","",CHOOSE(WEEKDAY($A$1+7),"Sun","Mon","Tue","Wed","Thu","Fri","Sat"))</f>
        <v/>
      </c>
      <c r="K6" s="9">
        <f>IF(K5="","",CHOOSE(WEEKDAY($A$1+8),"Sun","Mon","Tue","Wed","Thu","Fri","Sat"))</f>
        <v/>
      </c>
      <c r="L6" s="9">
        <f>IF(L5="","",CHOOSE(WEEKDAY($A$1+9),"Sun","Mon","Tue","Wed","Thu","Fri","Sat"))</f>
        <v/>
      </c>
      <c r="M6" s="9">
        <f>IF(M5="","",CHOOSE(WEEKDAY($A$1+10),"Sun","Mon","Tue","Wed","Thu","Fri","Sat"))</f>
        <v/>
      </c>
      <c r="N6" s="9">
        <f>IF(N5="","",CHOOSE(WEEKDAY($A$1+11),"Sun","Mon","Tue","Wed","Thu","Fri","Sat"))</f>
        <v/>
      </c>
      <c r="O6" s="9">
        <f>IF(O5="","",CHOOSE(WEEKDAY($A$1+12),"Sun","Mon","Tue","Wed","Thu","Fri","Sat"))</f>
        <v/>
      </c>
      <c r="P6" s="9">
        <f>IF(P5="","",CHOOSE(WEEKDAY($A$1+13),"Sun","Mon","Tue","Wed","Thu","Fri","Sat"))</f>
        <v/>
      </c>
      <c r="Q6" s="9">
        <f>IF(Q5="","",CHOOSE(WEEKDAY($A$1+14),"Sun","Mon","Tue","Wed","Thu","Fri","Sat"))</f>
        <v/>
      </c>
      <c r="R6" s="9">
        <f>IF(R5="","",CHOOSE(WEEKDAY($A$1+15),"Sun","Mon","Tue","Wed","Thu","Fri","Sat"))</f>
        <v/>
      </c>
      <c r="S6" s="9">
        <f>IF(S5="","",CHOOSE(WEEKDAY($A$1+16),"Sun","Mon","Tue","Wed","Thu","Fri","Sat"))</f>
        <v/>
      </c>
      <c r="T6" s="9">
        <f>IF(T5="","",CHOOSE(WEEKDAY($A$1+17),"Sun","Mon","Tue","Wed","Thu","Fri","Sat"))</f>
        <v/>
      </c>
      <c r="U6" s="9">
        <f>IF(U5="","",CHOOSE(WEEKDAY($A$1+18),"Sun","Mon","Tue","Wed","Thu","Fri","Sat"))</f>
        <v/>
      </c>
      <c r="V6" s="9">
        <f>IF(V5="","",CHOOSE(WEEKDAY($A$1+19),"Sun","Mon","Tue","Wed","Thu","Fri","Sat"))</f>
        <v/>
      </c>
      <c r="W6" s="9">
        <f>IF(W5="","",CHOOSE(WEEKDAY($A$1+20),"Sun","Mon","Tue","Wed","Thu","Fri","Sat"))</f>
        <v/>
      </c>
      <c r="X6" s="9">
        <f>IF(X5="","",CHOOSE(WEEKDAY($A$1+21),"Sun","Mon","Tue","Wed","Thu","Fri","Sat"))</f>
        <v/>
      </c>
      <c r="Y6" s="9">
        <f>IF(Y5="","",CHOOSE(WEEKDAY($A$1+22),"Sun","Mon","Tue","Wed","Thu","Fri","Sat"))</f>
        <v/>
      </c>
      <c r="Z6" s="9">
        <f>IF(Z5="","",CHOOSE(WEEKDAY($A$1+23),"Sun","Mon","Tue","Wed","Thu","Fri","Sat"))</f>
        <v/>
      </c>
      <c r="AA6" s="9">
        <f>IF(AA5="","",CHOOSE(WEEKDAY($A$1+24),"Sun","Mon","Tue","Wed","Thu","Fri","Sat"))</f>
        <v/>
      </c>
      <c r="AB6" s="9">
        <f>IF(AB5="","",CHOOSE(WEEKDAY($A$1+25),"Sun","Mon","Tue","Wed","Thu","Fri","Sat"))</f>
        <v/>
      </c>
      <c r="AC6" s="9">
        <f>IF(AC5="","",CHOOSE(WEEKDAY($A$1+26),"Sun","Mon","Tue","Wed","Thu","Fri","Sat"))</f>
        <v/>
      </c>
      <c r="AD6" s="9">
        <f>IF(AD5="","",CHOOSE(WEEKDAY($A$1+27),"Sun","Mon","Tue","Wed","Thu","Fri","Sat"))</f>
        <v/>
      </c>
      <c r="AE6" s="9">
        <f>IF(AE5="","",CHOOSE(WEEKDAY($A$1+28),"Sun","Mon","Tue","Wed","Thu","Fri","Sat"))</f>
        <v/>
      </c>
      <c r="AF6" s="9">
        <f>IF(AF5="","",CHOOSE(WEEKDAY($A$1+29),"Sun","Mon","Tue","Wed","Thu","Fri","Sat"))</f>
        <v/>
      </c>
      <c r="AG6" s="9">
        <f>IF(AG5="","",CHOOSE(WEEKDAY($A$1+30),"Sun","Mon","Tue","Wed","Thu","Fri","Sat"))</f>
        <v/>
      </c>
      <c r="AH6" s="10" t="n"/>
      <c r="AI6" s="10" t="n"/>
      <c r="AJ6" s="10" t="n"/>
      <c r="AK6" s="10" t="n"/>
      <c r="AL6" s="10" t="n"/>
      <c r="AM6" s="10" t="n"/>
      <c r="AN6" s="8" t="n"/>
    </row>
    <row r="7" ht="17" customHeight="1">
      <c r="B7" s="30">
        <f>IF(Jan!B7="","",Jan!B7)</f>
        <v/>
      </c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3">
        <f>IF($B7="","",COUNTIF($C7:$AG7,"P"))</f>
        <v/>
      </c>
      <c r="AI7" s="13">
        <f>IF($B7="","",COUNTIF($C7:$AG7,"L"))</f>
        <v/>
      </c>
      <c r="AJ7" s="13">
        <f>IF($B7="","",COUNTIF($C7:$AG7,"A"))</f>
        <v/>
      </c>
      <c r="AK7" s="13">
        <f>IF($B7="","",COUNTIF($C7:$AG7,"E"))</f>
        <v/>
      </c>
      <c r="AL7" s="13">
        <f>IF($B7="","",COUNTIF($C7:$AG7,"S"))</f>
        <v/>
      </c>
      <c r="AM7" s="13">
        <f>IF($B7="","",COUNTIF($C7:$AG7,"V"))</f>
        <v/>
      </c>
      <c r="AN7" s="14">
        <f>IF(COUNTA($C7:$AG7)-COUNTIF($C7:$AG7,"H")=0,"",(AH7+AI7)/(COUNTA($C7:$AG7)-COUNTIF($C7:$AG7,"H")))</f>
        <v/>
      </c>
    </row>
    <row r="8" ht="17" customHeight="1">
      <c r="B8" s="30">
        <f>IF(Jan!B8="","",Jan!B8)</f>
        <v/>
      </c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3">
        <f>IF($B8="","",COUNTIF($C8:$AG8,"P"))</f>
        <v/>
      </c>
      <c r="AI8" s="13">
        <f>IF($B8="","",COUNTIF($C8:$AG8,"L"))</f>
        <v/>
      </c>
      <c r="AJ8" s="13">
        <f>IF($B8="","",COUNTIF($C8:$AG8,"A"))</f>
        <v/>
      </c>
      <c r="AK8" s="13">
        <f>IF($B8="","",COUNTIF($C8:$AG8,"E"))</f>
        <v/>
      </c>
      <c r="AL8" s="13">
        <f>IF($B8="","",COUNTIF($C8:$AG8,"S"))</f>
        <v/>
      </c>
      <c r="AM8" s="13">
        <f>IF($B8="","",COUNTIF($C8:$AG8,"V"))</f>
        <v/>
      </c>
      <c r="AN8" s="14">
        <f>IF(COUNTA($C8:$AG8)-COUNTIF($C8:$AG8,"H")=0,"",(AH8+AI8)/(COUNTA($C8:$AG8)-COUNTIF($C8:$AG8,"H")))</f>
        <v/>
      </c>
    </row>
    <row r="9" ht="17" customHeight="1">
      <c r="B9" s="30">
        <f>IF(Jan!B9="","",Jan!B9)</f>
        <v/>
      </c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3">
        <f>IF($B9="","",COUNTIF($C9:$AG9,"P"))</f>
        <v/>
      </c>
      <c r="AI9" s="13">
        <f>IF($B9="","",COUNTIF($C9:$AG9,"L"))</f>
        <v/>
      </c>
      <c r="AJ9" s="13">
        <f>IF($B9="","",COUNTIF($C9:$AG9,"A"))</f>
        <v/>
      </c>
      <c r="AK9" s="13">
        <f>IF($B9="","",COUNTIF($C9:$AG9,"E"))</f>
        <v/>
      </c>
      <c r="AL9" s="13">
        <f>IF($B9="","",COUNTIF($C9:$AG9,"S"))</f>
        <v/>
      </c>
      <c r="AM9" s="13">
        <f>IF($B9="","",COUNTIF($C9:$AG9,"V"))</f>
        <v/>
      </c>
      <c r="AN9" s="14">
        <f>IF(COUNTA($C9:$AG9)-COUNTIF($C9:$AG9,"H")=0,"",(AH9+AI9)/(COUNTA($C9:$AG9)-COUNTIF($C9:$AG9,"H")))</f>
        <v/>
      </c>
    </row>
    <row r="10" ht="17" customHeight="1">
      <c r="B10" s="30">
        <f>IF(Jan!B10="","",Jan!B10)</f>
        <v/>
      </c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3">
        <f>IF($B10="","",COUNTIF($C10:$AG10,"P"))</f>
        <v/>
      </c>
      <c r="AI10" s="13">
        <f>IF($B10="","",COUNTIF($C10:$AG10,"L"))</f>
        <v/>
      </c>
      <c r="AJ10" s="13">
        <f>IF($B10="","",COUNTIF($C10:$AG10,"A"))</f>
        <v/>
      </c>
      <c r="AK10" s="13">
        <f>IF($B10="","",COUNTIF($C10:$AG10,"E"))</f>
        <v/>
      </c>
      <c r="AL10" s="13">
        <f>IF($B10="","",COUNTIF($C10:$AG10,"S"))</f>
        <v/>
      </c>
      <c r="AM10" s="13">
        <f>IF($B10="","",COUNTIF($C10:$AG10,"V"))</f>
        <v/>
      </c>
      <c r="AN10" s="14">
        <f>IF(COUNTA($C10:$AG10)-COUNTIF($C10:$AG10,"H")=0,"",(AH10+AI10)/(COUNTA($C10:$AG10)-COUNTIF($C10:$AG10,"H")))</f>
        <v/>
      </c>
    </row>
    <row r="11" ht="17" customHeight="1">
      <c r="B11" s="30">
        <f>IF(Jan!B11="","",Jan!B11)</f>
        <v/>
      </c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3">
        <f>IF($B11="","",COUNTIF($C11:$AG11,"P"))</f>
        <v/>
      </c>
      <c r="AI11" s="13">
        <f>IF($B11="","",COUNTIF($C11:$AG11,"L"))</f>
        <v/>
      </c>
      <c r="AJ11" s="13">
        <f>IF($B11="","",COUNTIF($C11:$AG11,"A"))</f>
        <v/>
      </c>
      <c r="AK11" s="13">
        <f>IF($B11="","",COUNTIF($C11:$AG11,"E"))</f>
        <v/>
      </c>
      <c r="AL11" s="13">
        <f>IF($B11="","",COUNTIF($C11:$AG11,"S"))</f>
        <v/>
      </c>
      <c r="AM11" s="13">
        <f>IF($B11="","",COUNTIF($C11:$AG11,"V"))</f>
        <v/>
      </c>
      <c r="AN11" s="14">
        <f>IF(COUNTA($C11:$AG11)-COUNTIF($C11:$AG11,"H")=0,"",(AH11+AI11)/(COUNTA($C11:$AG11)-COUNTIF($C11:$AG11,"H")))</f>
        <v/>
      </c>
    </row>
    <row r="12" ht="17" customHeight="1">
      <c r="B12" s="30">
        <f>IF(Jan!B12="","",Jan!B12)</f>
        <v/>
      </c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3">
        <f>IF($B12="","",COUNTIF($C12:$AG12,"P"))</f>
        <v/>
      </c>
      <c r="AI12" s="13">
        <f>IF($B12="","",COUNTIF($C12:$AG12,"L"))</f>
        <v/>
      </c>
      <c r="AJ12" s="13">
        <f>IF($B12="","",COUNTIF($C12:$AG12,"A"))</f>
        <v/>
      </c>
      <c r="AK12" s="13">
        <f>IF($B12="","",COUNTIF($C12:$AG12,"E"))</f>
        <v/>
      </c>
      <c r="AL12" s="13">
        <f>IF($B12="","",COUNTIF($C12:$AG12,"S"))</f>
        <v/>
      </c>
      <c r="AM12" s="13">
        <f>IF($B12="","",COUNTIF($C12:$AG12,"V"))</f>
        <v/>
      </c>
      <c r="AN12" s="14">
        <f>IF(COUNTA($C12:$AG12)-COUNTIF($C12:$AG12,"H")=0,"",(AH12+AI12)/(COUNTA($C12:$AG12)-COUNTIF($C12:$AG12,"H")))</f>
        <v/>
      </c>
    </row>
    <row r="13" ht="17" customHeight="1">
      <c r="B13" s="30">
        <f>IF(Jan!B13="","",Jan!B13)</f>
        <v/>
      </c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3">
        <f>IF($B13="","",COUNTIF($C13:$AG13,"P"))</f>
        <v/>
      </c>
      <c r="AI13" s="13">
        <f>IF($B13="","",COUNTIF($C13:$AG13,"L"))</f>
        <v/>
      </c>
      <c r="AJ13" s="13">
        <f>IF($B13="","",COUNTIF($C13:$AG13,"A"))</f>
        <v/>
      </c>
      <c r="AK13" s="13">
        <f>IF($B13="","",COUNTIF($C13:$AG13,"E"))</f>
        <v/>
      </c>
      <c r="AL13" s="13">
        <f>IF($B13="","",COUNTIF($C13:$AG13,"S"))</f>
        <v/>
      </c>
      <c r="AM13" s="13">
        <f>IF($B13="","",COUNTIF($C13:$AG13,"V"))</f>
        <v/>
      </c>
      <c r="AN13" s="14">
        <f>IF(COUNTA($C13:$AG13)-COUNTIF($C13:$AG13,"H")=0,"",(AH13+AI13)/(COUNTA($C13:$AG13)-COUNTIF($C13:$AG13,"H")))</f>
        <v/>
      </c>
    </row>
    <row r="14" ht="17" customHeight="1">
      <c r="B14" s="30">
        <f>IF(Jan!B14="","",Jan!B14)</f>
        <v/>
      </c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3">
        <f>IF($B14="","",COUNTIF($C14:$AG14,"P"))</f>
        <v/>
      </c>
      <c r="AI14" s="13">
        <f>IF($B14="","",COUNTIF($C14:$AG14,"L"))</f>
        <v/>
      </c>
      <c r="AJ14" s="13">
        <f>IF($B14="","",COUNTIF($C14:$AG14,"A"))</f>
        <v/>
      </c>
      <c r="AK14" s="13">
        <f>IF($B14="","",COUNTIF($C14:$AG14,"E"))</f>
        <v/>
      </c>
      <c r="AL14" s="13">
        <f>IF($B14="","",COUNTIF($C14:$AG14,"S"))</f>
        <v/>
      </c>
      <c r="AM14" s="13">
        <f>IF($B14="","",COUNTIF($C14:$AG14,"V"))</f>
        <v/>
      </c>
      <c r="AN14" s="14">
        <f>IF(COUNTA($C14:$AG14)-COUNTIF($C14:$AG14,"H")=0,"",(AH14+AI14)/(COUNTA($C14:$AG14)-COUNTIF($C14:$AG14,"H")))</f>
        <v/>
      </c>
    </row>
    <row r="15" ht="17" customHeight="1">
      <c r="B15" s="30">
        <f>IF(Jan!B15="","",Jan!B15)</f>
        <v/>
      </c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3">
        <f>IF($B15="","",COUNTIF($C15:$AG15,"P"))</f>
        <v/>
      </c>
      <c r="AI15" s="13">
        <f>IF($B15="","",COUNTIF($C15:$AG15,"L"))</f>
        <v/>
      </c>
      <c r="AJ15" s="13">
        <f>IF($B15="","",COUNTIF($C15:$AG15,"A"))</f>
        <v/>
      </c>
      <c r="AK15" s="13">
        <f>IF($B15="","",COUNTIF($C15:$AG15,"E"))</f>
        <v/>
      </c>
      <c r="AL15" s="13">
        <f>IF($B15="","",COUNTIF($C15:$AG15,"S"))</f>
        <v/>
      </c>
      <c r="AM15" s="13">
        <f>IF($B15="","",COUNTIF($C15:$AG15,"V"))</f>
        <v/>
      </c>
      <c r="AN15" s="14">
        <f>IF(COUNTA($C15:$AG15)-COUNTIF($C15:$AG15,"H")=0,"",(AH15+AI15)/(COUNTA($C15:$AG15)-COUNTIF($C15:$AG15,"H")))</f>
        <v/>
      </c>
    </row>
    <row r="16" ht="17" customHeight="1">
      <c r="B16" s="30">
        <f>IF(Jan!B16="","",Jan!B16)</f>
        <v/>
      </c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3">
        <f>IF($B16="","",COUNTIF($C16:$AG16,"P"))</f>
        <v/>
      </c>
      <c r="AI16" s="13">
        <f>IF($B16="","",COUNTIF($C16:$AG16,"L"))</f>
        <v/>
      </c>
      <c r="AJ16" s="13">
        <f>IF($B16="","",COUNTIF($C16:$AG16,"A"))</f>
        <v/>
      </c>
      <c r="AK16" s="13">
        <f>IF($B16="","",COUNTIF($C16:$AG16,"E"))</f>
        <v/>
      </c>
      <c r="AL16" s="13">
        <f>IF($B16="","",COUNTIF($C16:$AG16,"S"))</f>
        <v/>
      </c>
      <c r="AM16" s="13">
        <f>IF($B16="","",COUNTIF($C16:$AG16,"V"))</f>
        <v/>
      </c>
      <c r="AN16" s="14">
        <f>IF(COUNTA($C16:$AG16)-COUNTIF($C16:$AG16,"H")=0,"",(AH16+AI16)/(COUNTA($C16:$AG16)-COUNTIF($C16:$AG16,"H")))</f>
        <v/>
      </c>
    </row>
    <row r="17" ht="17" customHeight="1">
      <c r="B17" s="30">
        <f>IF(Jan!B17="","",Jan!B17)</f>
        <v/>
      </c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3">
        <f>IF($B17="","",COUNTIF($C17:$AG17,"P"))</f>
        <v/>
      </c>
      <c r="AI17" s="13">
        <f>IF($B17="","",COUNTIF($C17:$AG17,"L"))</f>
        <v/>
      </c>
      <c r="AJ17" s="13">
        <f>IF($B17="","",COUNTIF($C17:$AG17,"A"))</f>
        <v/>
      </c>
      <c r="AK17" s="13">
        <f>IF($B17="","",COUNTIF($C17:$AG17,"E"))</f>
        <v/>
      </c>
      <c r="AL17" s="13">
        <f>IF($B17="","",COUNTIF($C17:$AG17,"S"))</f>
        <v/>
      </c>
      <c r="AM17" s="13">
        <f>IF($B17="","",COUNTIF($C17:$AG17,"V"))</f>
        <v/>
      </c>
      <c r="AN17" s="14">
        <f>IF(COUNTA($C17:$AG17)-COUNTIF($C17:$AG17,"H")=0,"",(AH17+AI17)/(COUNTA($C17:$AG17)-COUNTIF($C17:$AG17,"H")))</f>
        <v/>
      </c>
    </row>
    <row r="18" ht="17" customHeight="1">
      <c r="B18" s="30">
        <f>IF(Jan!B18="","",Jan!B18)</f>
        <v/>
      </c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3">
        <f>IF($B18="","",COUNTIF($C18:$AG18,"P"))</f>
        <v/>
      </c>
      <c r="AI18" s="13">
        <f>IF($B18="","",COUNTIF($C18:$AG18,"L"))</f>
        <v/>
      </c>
      <c r="AJ18" s="13">
        <f>IF($B18="","",COUNTIF($C18:$AG18,"A"))</f>
        <v/>
      </c>
      <c r="AK18" s="13">
        <f>IF($B18="","",COUNTIF($C18:$AG18,"E"))</f>
        <v/>
      </c>
      <c r="AL18" s="13">
        <f>IF($B18="","",COUNTIF($C18:$AG18,"S"))</f>
        <v/>
      </c>
      <c r="AM18" s="13">
        <f>IF($B18="","",COUNTIF($C18:$AG18,"V"))</f>
        <v/>
      </c>
      <c r="AN18" s="14">
        <f>IF(COUNTA($C18:$AG18)-COUNTIF($C18:$AG18,"H")=0,"",(AH18+AI18)/(COUNTA($C18:$AG18)-COUNTIF($C18:$AG18,"H")))</f>
        <v/>
      </c>
    </row>
    <row r="19" ht="17" customHeight="1">
      <c r="B19" s="30">
        <f>IF(Jan!B19="","",Jan!B19)</f>
        <v/>
      </c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3">
        <f>IF($B19="","",COUNTIF($C19:$AG19,"P"))</f>
        <v/>
      </c>
      <c r="AI19" s="13">
        <f>IF($B19="","",COUNTIF($C19:$AG19,"L"))</f>
        <v/>
      </c>
      <c r="AJ19" s="13">
        <f>IF($B19="","",COUNTIF($C19:$AG19,"A"))</f>
        <v/>
      </c>
      <c r="AK19" s="13">
        <f>IF($B19="","",COUNTIF($C19:$AG19,"E"))</f>
        <v/>
      </c>
      <c r="AL19" s="13">
        <f>IF($B19="","",COUNTIF($C19:$AG19,"S"))</f>
        <v/>
      </c>
      <c r="AM19" s="13">
        <f>IF($B19="","",COUNTIF($C19:$AG19,"V"))</f>
        <v/>
      </c>
      <c r="AN19" s="14">
        <f>IF(COUNTA($C19:$AG19)-COUNTIF($C19:$AG19,"H")=0,"",(AH19+AI19)/(COUNTA($C19:$AG19)-COUNTIF($C19:$AG19,"H")))</f>
        <v/>
      </c>
    </row>
    <row r="20" ht="17" customHeight="1">
      <c r="B20" s="30">
        <f>IF(Jan!B20="","",Jan!B20)</f>
        <v/>
      </c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2" t="n"/>
      <c r="AH20" s="13">
        <f>IF($B20="","",COUNTIF($C20:$AG20,"P"))</f>
        <v/>
      </c>
      <c r="AI20" s="13">
        <f>IF($B20="","",COUNTIF($C20:$AG20,"L"))</f>
        <v/>
      </c>
      <c r="AJ20" s="13">
        <f>IF($B20="","",COUNTIF($C20:$AG20,"A"))</f>
        <v/>
      </c>
      <c r="AK20" s="13">
        <f>IF($B20="","",COUNTIF($C20:$AG20,"E"))</f>
        <v/>
      </c>
      <c r="AL20" s="13">
        <f>IF($B20="","",COUNTIF($C20:$AG20,"S"))</f>
        <v/>
      </c>
      <c r="AM20" s="13">
        <f>IF($B20="","",COUNTIF($C20:$AG20,"V"))</f>
        <v/>
      </c>
      <c r="AN20" s="14">
        <f>IF(COUNTA($C20:$AG20)-COUNTIF($C20:$AG20,"H")=0,"",(AH20+AI20)/(COUNTA($C20:$AG20)-COUNTIF($C20:$AG20,"H")))</f>
        <v/>
      </c>
    </row>
    <row r="21" ht="17" customHeight="1">
      <c r="B21" s="30">
        <f>IF(Jan!B21="","",Jan!B21)</f>
        <v/>
      </c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3">
        <f>IF($B21="","",COUNTIF($C21:$AG21,"P"))</f>
        <v/>
      </c>
      <c r="AI21" s="13">
        <f>IF($B21="","",COUNTIF($C21:$AG21,"L"))</f>
        <v/>
      </c>
      <c r="AJ21" s="13">
        <f>IF($B21="","",COUNTIF($C21:$AG21,"A"))</f>
        <v/>
      </c>
      <c r="AK21" s="13">
        <f>IF($B21="","",COUNTIF($C21:$AG21,"E"))</f>
        <v/>
      </c>
      <c r="AL21" s="13">
        <f>IF($B21="","",COUNTIF($C21:$AG21,"S"))</f>
        <v/>
      </c>
      <c r="AM21" s="13">
        <f>IF($B21="","",COUNTIF($C21:$AG21,"V"))</f>
        <v/>
      </c>
      <c r="AN21" s="14">
        <f>IF(COUNTA($C21:$AG21)-COUNTIF($C21:$AG21,"H")=0,"",(AH21+AI21)/(COUNTA($C21:$AG21)-COUNTIF($C21:$AG21,"H")))</f>
        <v/>
      </c>
    </row>
    <row r="22" ht="17" customHeight="1">
      <c r="B22" s="30">
        <f>IF(Jan!B22="","",Jan!B22)</f>
        <v/>
      </c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2" t="n"/>
      <c r="X22" s="12" t="n"/>
      <c r="Y22" s="12" t="n"/>
      <c r="Z22" s="12" t="n"/>
      <c r="AA22" s="12" t="n"/>
      <c r="AB22" s="12" t="n"/>
      <c r="AC22" s="12" t="n"/>
      <c r="AD22" s="12" t="n"/>
      <c r="AE22" s="12" t="n"/>
      <c r="AF22" s="12" t="n"/>
      <c r="AG22" s="12" t="n"/>
      <c r="AH22" s="13">
        <f>IF($B22="","",COUNTIF($C22:$AG22,"P"))</f>
        <v/>
      </c>
      <c r="AI22" s="13">
        <f>IF($B22="","",COUNTIF($C22:$AG22,"L"))</f>
        <v/>
      </c>
      <c r="AJ22" s="13">
        <f>IF($B22="","",COUNTIF($C22:$AG22,"A"))</f>
        <v/>
      </c>
      <c r="AK22" s="13">
        <f>IF($B22="","",COUNTIF($C22:$AG22,"E"))</f>
        <v/>
      </c>
      <c r="AL22" s="13">
        <f>IF($B22="","",COUNTIF($C22:$AG22,"S"))</f>
        <v/>
      </c>
      <c r="AM22" s="13">
        <f>IF($B22="","",COUNTIF($C22:$AG22,"V"))</f>
        <v/>
      </c>
      <c r="AN22" s="14">
        <f>IF(COUNTA($C22:$AG22)-COUNTIF($C22:$AG22,"H")=0,"",(AH22+AI22)/(COUNTA($C22:$AG22)-COUNTIF($C22:$AG22,"H")))</f>
        <v/>
      </c>
    </row>
    <row r="23" ht="17" customHeight="1">
      <c r="B23" s="30">
        <f>IF(Jan!B23="","",Jan!B23)</f>
        <v/>
      </c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2" t="n"/>
      <c r="AH23" s="13">
        <f>IF($B23="","",COUNTIF($C23:$AG23,"P"))</f>
        <v/>
      </c>
      <c r="AI23" s="13">
        <f>IF($B23="","",COUNTIF($C23:$AG23,"L"))</f>
        <v/>
      </c>
      <c r="AJ23" s="13">
        <f>IF($B23="","",COUNTIF($C23:$AG23,"A"))</f>
        <v/>
      </c>
      <c r="AK23" s="13">
        <f>IF($B23="","",COUNTIF($C23:$AG23,"E"))</f>
        <v/>
      </c>
      <c r="AL23" s="13">
        <f>IF($B23="","",COUNTIF($C23:$AG23,"S"))</f>
        <v/>
      </c>
      <c r="AM23" s="13">
        <f>IF($B23="","",COUNTIF($C23:$AG23,"V"))</f>
        <v/>
      </c>
      <c r="AN23" s="14">
        <f>IF(COUNTA($C23:$AG23)-COUNTIF($C23:$AG23,"H")=0,"",(AH23+AI23)/(COUNTA($C23:$AG23)-COUNTIF($C23:$AG23,"H")))</f>
        <v/>
      </c>
    </row>
    <row r="24" ht="17" customHeight="1">
      <c r="B24" s="30">
        <f>IF(Jan!B24="","",Jan!B24)</f>
        <v/>
      </c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3">
        <f>IF($B24="","",COUNTIF($C24:$AG24,"P"))</f>
        <v/>
      </c>
      <c r="AI24" s="13">
        <f>IF($B24="","",COUNTIF($C24:$AG24,"L"))</f>
        <v/>
      </c>
      <c r="AJ24" s="13">
        <f>IF($B24="","",COUNTIF($C24:$AG24,"A"))</f>
        <v/>
      </c>
      <c r="AK24" s="13">
        <f>IF($B24="","",COUNTIF($C24:$AG24,"E"))</f>
        <v/>
      </c>
      <c r="AL24" s="13">
        <f>IF($B24="","",COUNTIF($C24:$AG24,"S"))</f>
        <v/>
      </c>
      <c r="AM24" s="13">
        <f>IF($B24="","",COUNTIF($C24:$AG24,"V"))</f>
        <v/>
      </c>
      <c r="AN24" s="14">
        <f>IF(COUNTA($C24:$AG24)-COUNTIF($C24:$AG24,"H")=0,"",(AH24+AI24)/(COUNTA($C24:$AG24)-COUNTIF($C24:$AG24,"H")))</f>
        <v/>
      </c>
    </row>
    <row r="25" ht="17" customHeight="1">
      <c r="B25" s="30">
        <f>IF(Jan!B25="","",Jan!B25)</f>
        <v/>
      </c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2" t="n"/>
      <c r="AH25" s="13">
        <f>IF($B25="","",COUNTIF($C25:$AG25,"P"))</f>
        <v/>
      </c>
      <c r="AI25" s="13">
        <f>IF($B25="","",COUNTIF($C25:$AG25,"L"))</f>
        <v/>
      </c>
      <c r="AJ25" s="13">
        <f>IF($B25="","",COUNTIF($C25:$AG25,"A"))</f>
        <v/>
      </c>
      <c r="AK25" s="13">
        <f>IF($B25="","",COUNTIF($C25:$AG25,"E"))</f>
        <v/>
      </c>
      <c r="AL25" s="13">
        <f>IF($B25="","",COUNTIF($C25:$AG25,"S"))</f>
        <v/>
      </c>
      <c r="AM25" s="13">
        <f>IF($B25="","",COUNTIF($C25:$AG25,"V"))</f>
        <v/>
      </c>
      <c r="AN25" s="14">
        <f>IF(COUNTA($C25:$AG25)-COUNTIF($C25:$AG25,"H")=0,"",(AH25+AI25)/(COUNTA($C25:$AG25)-COUNTIF($C25:$AG25,"H")))</f>
        <v/>
      </c>
    </row>
    <row r="26" ht="17" customHeight="1">
      <c r="B26" s="30">
        <f>IF(Jan!B26="","",Jan!B26)</f>
        <v/>
      </c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3">
        <f>IF($B26="","",COUNTIF($C26:$AG26,"P"))</f>
        <v/>
      </c>
      <c r="AI26" s="13">
        <f>IF($B26="","",COUNTIF($C26:$AG26,"L"))</f>
        <v/>
      </c>
      <c r="AJ26" s="13">
        <f>IF($B26="","",COUNTIF($C26:$AG26,"A"))</f>
        <v/>
      </c>
      <c r="AK26" s="13">
        <f>IF($B26="","",COUNTIF($C26:$AG26,"E"))</f>
        <v/>
      </c>
      <c r="AL26" s="13">
        <f>IF($B26="","",COUNTIF($C26:$AG26,"S"))</f>
        <v/>
      </c>
      <c r="AM26" s="13">
        <f>IF($B26="","",COUNTIF($C26:$AG26,"V"))</f>
        <v/>
      </c>
      <c r="AN26" s="14">
        <f>IF(COUNTA($C26:$AG26)-COUNTIF($C26:$AG26,"H")=0,"",(AH26+AI26)/(COUNTA($C26:$AG26)-COUNTIF($C26:$AG26,"H")))</f>
        <v/>
      </c>
    </row>
    <row r="27" ht="17" customHeight="1">
      <c r="B27" s="30">
        <f>IF(Jan!B27="","",Jan!B27)</f>
        <v/>
      </c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2" t="n"/>
      <c r="AH27" s="13">
        <f>IF($B27="","",COUNTIF($C27:$AG27,"P"))</f>
        <v/>
      </c>
      <c r="AI27" s="13">
        <f>IF($B27="","",COUNTIF($C27:$AG27,"L"))</f>
        <v/>
      </c>
      <c r="AJ27" s="13">
        <f>IF($B27="","",COUNTIF($C27:$AG27,"A"))</f>
        <v/>
      </c>
      <c r="AK27" s="13">
        <f>IF($B27="","",COUNTIF($C27:$AG27,"E"))</f>
        <v/>
      </c>
      <c r="AL27" s="13">
        <f>IF($B27="","",COUNTIF($C27:$AG27,"S"))</f>
        <v/>
      </c>
      <c r="AM27" s="13">
        <f>IF($B27="","",COUNTIF($C27:$AG27,"V"))</f>
        <v/>
      </c>
      <c r="AN27" s="14">
        <f>IF(COUNTA($C27:$AG27)-COUNTIF($C27:$AG27,"H")=0,"",(AH27+AI27)/(COUNTA($C27:$AG27)-COUNTIF($C27:$AG27,"H")))</f>
        <v/>
      </c>
    </row>
    <row r="28" ht="17" customHeight="1">
      <c r="B28" s="30">
        <f>IF(Jan!B28="","",Jan!B28)</f>
        <v/>
      </c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2" t="n"/>
      <c r="AB28" s="12" t="n"/>
      <c r="AC28" s="12" t="n"/>
      <c r="AD28" s="12" t="n"/>
      <c r="AE28" s="12" t="n"/>
      <c r="AF28" s="12" t="n"/>
      <c r="AG28" s="12" t="n"/>
      <c r="AH28" s="13">
        <f>IF($B28="","",COUNTIF($C28:$AG28,"P"))</f>
        <v/>
      </c>
      <c r="AI28" s="13">
        <f>IF($B28="","",COUNTIF($C28:$AG28,"L"))</f>
        <v/>
      </c>
      <c r="AJ28" s="13">
        <f>IF($B28="","",COUNTIF($C28:$AG28,"A"))</f>
        <v/>
      </c>
      <c r="AK28" s="13">
        <f>IF($B28="","",COUNTIF($C28:$AG28,"E"))</f>
        <v/>
      </c>
      <c r="AL28" s="13">
        <f>IF($B28="","",COUNTIF($C28:$AG28,"S"))</f>
        <v/>
      </c>
      <c r="AM28" s="13">
        <f>IF($B28="","",COUNTIF($C28:$AG28,"V"))</f>
        <v/>
      </c>
      <c r="AN28" s="14">
        <f>IF(COUNTA($C28:$AG28)-COUNTIF($C28:$AG28,"H")=0,"",(AH28+AI28)/(COUNTA($C28:$AG28)-COUNTIF($C28:$AG28,"H")))</f>
        <v/>
      </c>
    </row>
    <row r="29" ht="17" customHeight="1">
      <c r="B29" s="30">
        <f>IF(Jan!B29="","",Jan!B29)</f>
        <v/>
      </c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  <c r="W29" s="12" t="n"/>
      <c r="X29" s="12" t="n"/>
      <c r="Y29" s="12" t="n"/>
      <c r="Z29" s="12" t="n"/>
      <c r="AA29" s="12" t="n"/>
      <c r="AB29" s="12" t="n"/>
      <c r="AC29" s="12" t="n"/>
      <c r="AD29" s="12" t="n"/>
      <c r="AE29" s="12" t="n"/>
      <c r="AF29" s="12" t="n"/>
      <c r="AG29" s="12" t="n"/>
      <c r="AH29" s="13">
        <f>IF($B29="","",COUNTIF($C29:$AG29,"P"))</f>
        <v/>
      </c>
      <c r="AI29" s="13">
        <f>IF($B29="","",COUNTIF($C29:$AG29,"L"))</f>
        <v/>
      </c>
      <c r="AJ29" s="13">
        <f>IF($B29="","",COUNTIF($C29:$AG29,"A"))</f>
        <v/>
      </c>
      <c r="AK29" s="13">
        <f>IF($B29="","",COUNTIF($C29:$AG29,"E"))</f>
        <v/>
      </c>
      <c r="AL29" s="13">
        <f>IF($B29="","",COUNTIF($C29:$AG29,"S"))</f>
        <v/>
      </c>
      <c r="AM29" s="13">
        <f>IF($B29="","",COUNTIF($C29:$AG29,"V"))</f>
        <v/>
      </c>
      <c r="AN29" s="14">
        <f>IF(COUNTA($C29:$AG29)-COUNTIF($C29:$AG29,"H")=0,"",(AH29+AI29)/(COUNTA($C29:$AG29)-COUNTIF($C29:$AG29,"H")))</f>
        <v/>
      </c>
    </row>
    <row r="30" ht="17" customHeight="1">
      <c r="B30" s="30">
        <f>IF(Jan!B30="","",Jan!B30)</f>
        <v/>
      </c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  <c r="V30" s="12" t="n"/>
      <c r="W30" s="12" t="n"/>
      <c r="X30" s="12" t="n"/>
      <c r="Y30" s="12" t="n"/>
      <c r="Z30" s="12" t="n"/>
      <c r="AA30" s="12" t="n"/>
      <c r="AB30" s="12" t="n"/>
      <c r="AC30" s="12" t="n"/>
      <c r="AD30" s="12" t="n"/>
      <c r="AE30" s="12" t="n"/>
      <c r="AF30" s="12" t="n"/>
      <c r="AG30" s="12" t="n"/>
      <c r="AH30" s="13">
        <f>IF($B30="","",COUNTIF($C30:$AG30,"P"))</f>
        <v/>
      </c>
      <c r="AI30" s="13">
        <f>IF($B30="","",COUNTIF($C30:$AG30,"L"))</f>
        <v/>
      </c>
      <c r="AJ30" s="13">
        <f>IF($B30="","",COUNTIF($C30:$AG30,"A"))</f>
        <v/>
      </c>
      <c r="AK30" s="13">
        <f>IF($B30="","",COUNTIF($C30:$AG30,"E"))</f>
        <v/>
      </c>
      <c r="AL30" s="13">
        <f>IF($B30="","",COUNTIF($C30:$AG30,"S"))</f>
        <v/>
      </c>
      <c r="AM30" s="13">
        <f>IF($B30="","",COUNTIF($C30:$AG30,"V"))</f>
        <v/>
      </c>
      <c r="AN30" s="14">
        <f>IF(COUNTA($C30:$AG30)-COUNTIF($C30:$AG30,"H")=0,"",(AH30+AI30)/(COUNTA($C30:$AG30)-COUNTIF($C30:$AG30,"H")))</f>
        <v/>
      </c>
    </row>
    <row r="31" ht="17" customHeight="1">
      <c r="B31" s="30">
        <f>IF(Jan!B31="","",Jan!B31)</f>
        <v/>
      </c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  <c r="AA31" s="12" t="n"/>
      <c r="AB31" s="12" t="n"/>
      <c r="AC31" s="12" t="n"/>
      <c r="AD31" s="12" t="n"/>
      <c r="AE31" s="12" t="n"/>
      <c r="AF31" s="12" t="n"/>
      <c r="AG31" s="12" t="n"/>
      <c r="AH31" s="13">
        <f>IF($B31="","",COUNTIF($C31:$AG31,"P"))</f>
        <v/>
      </c>
      <c r="AI31" s="13">
        <f>IF($B31="","",COUNTIF($C31:$AG31,"L"))</f>
        <v/>
      </c>
      <c r="AJ31" s="13">
        <f>IF($B31="","",COUNTIF($C31:$AG31,"A"))</f>
        <v/>
      </c>
      <c r="AK31" s="13">
        <f>IF($B31="","",COUNTIF($C31:$AG31,"E"))</f>
        <v/>
      </c>
      <c r="AL31" s="13">
        <f>IF($B31="","",COUNTIF($C31:$AG31,"S"))</f>
        <v/>
      </c>
      <c r="AM31" s="13">
        <f>IF($B31="","",COUNTIF($C31:$AG31,"V"))</f>
        <v/>
      </c>
      <c r="AN31" s="14">
        <f>IF(COUNTA($C31:$AG31)-COUNTIF($C31:$AG31,"H")=0,"",(AH31+AI31)/(COUNTA($C31:$AG31)-COUNTIF($C31:$AG31,"H")))</f>
        <v/>
      </c>
    </row>
    <row r="32">
      <c r="B32" s="15" t="inlineStr">
        <is>
          <t>PRESENT (P+L)</t>
        </is>
      </c>
      <c r="C32" s="16">
        <f>IF(COUNTA(C7:C31)=0,"",COUNTIF(C7:C31,"P")+COUNTIF(C7:C31,"L"))</f>
        <v/>
      </c>
      <c r="D32" s="16">
        <f>IF(COUNTA(D7:D31)=0,"",COUNTIF(D7:D31,"P")+COUNTIF(D7:D31,"L"))</f>
        <v/>
      </c>
      <c r="E32" s="16">
        <f>IF(COUNTA(E7:E31)=0,"",COUNTIF(E7:E31,"P")+COUNTIF(E7:E31,"L"))</f>
        <v/>
      </c>
      <c r="F32" s="16">
        <f>IF(COUNTA(F7:F31)=0,"",COUNTIF(F7:F31,"P")+COUNTIF(F7:F31,"L"))</f>
        <v/>
      </c>
      <c r="G32" s="16">
        <f>IF(COUNTA(G7:G31)=0,"",COUNTIF(G7:G31,"P")+COUNTIF(G7:G31,"L"))</f>
        <v/>
      </c>
      <c r="H32" s="16">
        <f>IF(COUNTA(H7:H31)=0,"",COUNTIF(H7:H31,"P")+COUNTIF(H7:H31,"L"))</f>
        <v/>
      </c>
      <c r="I32" s="16">
        <f>IF(COUNTA(I7:I31)=0,"",COUNTIF(I7:I31,"P")+COUNTIF(I7:I31,"L"))</f>
        <v/>
      </c>
      <c r="J32" s="16">
        <f>IF(COUNTA(J7:J31)=0,"",COUNTIF(J7:J31,"P")+COUNTIF(J7:J31,"L"))</f>
        <v/>
      </c>
      <c r="K32" s="16">
        <f>IF(COUNTA(K7:K31)=0,"",COUNTIF(K7:K31,"P")+COUNTIF(K7:K31,"L"))</f>
        <v/>
      </c>
      <c r="L32" s="16">
        <f>IF(COUNTA(L7:L31)=0,"",COUNTIF(L7:L31,"P")+COUNTIF(L7:L31,"L"))</f>
        <v/>
      </c>
      <c r="M32" s="16">
        <f>IF(COUNTA(M7:M31)=0,"",COUNTIF(M7:M31,"P")+COUNTIF(M7:M31,"L"))</f>
        <v/>
      </c>
      <c r="N32" s="16">
        <f>IF(COUNTA(N7:N31)=0,"",COUNTIF(N7:N31,"P")+COUNTIF(N7:N31,"L"))</f>
        <v/>
      </c>
      <c r="O32" s="16">
        <f>IF(COUNTA(O7:O31)=0,"",COUNTIF(O7:O31,"P")+COUNTIF(O7:O31,"L"))</f>
        <v/>
      </c>
      <c r="P32" s="16">
        <f>IF(COUNTA(P7:P31)=0,"",COUNTIF(P7:P31,"P")+COUNTIF(P7:P31,"L"))</f>
        <v/>
      </c>
      <c r="Q32" s="16">
        <f>IF(COUNTA(Q7:Q31)=0,"",COUNTIF(Q7:Q31,"P")+COUNTIF(Q7:Q31,"L"))</f>
        <v/>
      </c>
      <c r="R32" s="16">
        <f>IF(COUNTA(R7:R31)=0,"",COUNTIF(R7:R31,"P")+COUNTIF(R7:R31,"L"))</f>
        <v/>
      </c>
      <c r="S32" s="16">
        <f>IF(COUNTA(S7:S31)=0,"",COUNTIF(S7:S31,"P")+COUNTIF(S7:S31,"L"))</f>
        <v/>
      </c>
      <c r="T32" s="16">
        <f>IF(COUNTA(T7:T31)=0,"",COUNTIF(T7:T31,"P")+COUNTIF(T7:T31,"L"))</f>
        <v/>
      </c>
      <c r="U32" s="16">
        <f>IF(COUNTA(U7:U31)=0,"",COUNTIF(U7:U31,"P")+COUNTIF(U7:U31,"L"))</f>
        <v/>
      </c>
      <c r="V32" s="16">
        <f>IF(COUNTA(V7:V31)=0,"",COUNTIF(V7:V31,"P")+COUNTIF(V7:V31,"L"))</f>
        <v/>
      </c>
      <c r="W32" s="16">
        <f>IF(COUNTA(W7:W31)=0,"",COUNTIF(W7:W31,"P")+COUNTIF(W7:W31,"L"))</f>
        <v/>
      </c>
      <c r="X32" s="16">
        <f>IF(COUNTA(X7:X31)=0,"",COUNTIF(X7:X31,"P")+COUNTIF(X7:X31,"L"))</f>
        <v/>
      </c>
      <c r="Y32" s="16">
        <f>IF(COUNTA(Y7:Y31)=0,"",COUNTIF(Y7:Y31,"P")+COUNTIF(Y7:Y31,"L"))</f>
        <v/>
      </c>
      <c r="Z32" s="16">
        <f>IF(COUNTA(Z7:Z31)=0,"",COUNTIF(Z7:Z31,"P")+COUNTIF(Z7:Z31,"L"))</f>
        <v/>
      </c>
      <c r="AA32" s="16">
        <f>IF(COUNTA(AA7:AA31)=0,"",COUNTIF(AA7:AA31,"P")+COUNTIF(AA7:AA31,"L"))</f>
        <v/>
      </c>
      <c r="AB32" s="16">
        <f>IF(COUNTA(AB7:AB31)=0,"",COUNTIF(AB7:AB31,"P")+COUNTIF(AB7:AB31,"L"))</f>
        <v/>
      </c>
      <c r="AC32" s="16">
        <f>IF(COUNTA(AC7:AC31)=0,"",COUNTIF(AC7:AC31,"P")+COUNTIF(AC7:AC31,"L"))</f>
        <v/>
      </c>
      <c r="AD32" s="16">
        <f>IF(COUNTA(AD7:AD31)=0,"",COUNTIF(AD7:AD31,"P")+COUNTIF(AD7:AD31,"L"))</f>
        <v/>
      </c>
      <c r="AE32" s="16">
        <f>IF(COUNTA(AE7:AE31)=0,"",COUNTIF(AE7:AE31,"P")+COUNTIF(AE7:AE31,"L"))</f>
        <v/>
      </c>
      <c r="AF32" s="16">
        <f>IF(COUNTA(AF7:AF31)=0,"",COUNTIF(AF7:AF31,"P")+COUNTIF(AF7:AF31,"L"))</f>
        <v/>
      </c>
      <c r="AG32" s="16">
        <f>IF(COUNTA(AG7:AG31)=0,"",COUNTIF(AG7:AG31,"P")+COUNTIF(AG7:AG31,"L"))</f>
        <v/>
      </c>
      <c r="AH32" s="17" t="n"/>
      <c r="AI32" s="17" t="n"/>
      <c r="AJ32" s="17" t="n"/>
      <c r="AK32" s="17" t="n"/>
      <c r="AL32" s="17" t="n"/>
      <c r="AM32" s="17" t="n"/>
      <c r="AN32" s="17" t="n"/>
    </row>
    <row r="34">
      <c r="B34" s="18" t="inlineStr">
        <is>
          <t>KEY</t>
        </is>
      </c>
      <c r="C34" s="19" t="inlineStr">
        <is>
          <t>P</t>
        </is>
      </c>
      <c r="D34" s="20" t="inlineStr">
        <is>
          <t>Present</t>
        </is>
      </c>
      <c r="G34" s="21" t="inlineStr">
        <is>
          <t>L</t>
        </is>
      </c>
      <c r="H34" s="20" t="inlineStr">
        <is>
          <t>Late</t>
        </is>
      </c>
      <c r="K34" s="22" t="inlineStr">
        <is>
          <t>A</t>
        </is>
      </c>
      <c r="L34" s="20" t="inlineStr">
        <is>
          <t>Absent</t>
        </is>
      </c>
      <c r="O34" s="23" t="inlineStr">
        <is>
          <t>E</t>
        </is>
      </c>
      <c r="P34" s="20" t="inlineStr">
        <is>
          <t>Excused</t>
        </is>
      </c>
      <c r="S34" s="24" t="inlineStr">
        <is>
          <t>S</t>
        </is>
      </c>
      <c r="T34" s="20" t="inlineStr">
        <is>
          <t>Sick</t>
        </is>
      </c>
      <c r="W34" s="25" t="inlineStr">
        <is>
          <t>V</t>
        </is>
      </c>
      <c r="X34" s="20" t="inlineStr">
        <is>
          <t>Vacation</t>
        </is>
      </c>
      <c r="AA34" s="26" t="inlineStr">
        <is>
          <t>H</t>
        </is>
      </c>
      <c r="AB34" s="20" t="inlineStr">
        <is>
          <t>Holiday</t>
        </is>
      </c>
      <c r="AH34" s="27" t="inlineStr">
        <is>
          <t>Rate = (P + L) ÷ marked days, holidays excluded</t>
        </is>
      </c>
    </row>
    <row r="36">
      <c r="B36" s="28" t="inlineStr">
        <is>
          <t>Free template from niftyshelf.com  ·  free for personal &amp; commercial use</t>
        </is>
      </c>
    </row>
  </sheetData>
  <mergeCells count="8">
    <mergeCell ref="T34:V34"/>
    <mergeCell ref="X34:Z34"/>
    <mergeCell ref="AB34:AD34"/>
    <mergeCell ref="AH2:AO2"/>
    <mergeCell ref="H34:J34"/>
    <mergeCell ref="L34:N34"/>
    <mergeCell ref="P34:R34"/>
    <mergeCell ref="D34:F34"/>
  </mergeCells>
  <conditionalFormatting sqref="C7:AG31">
    <cfRule type="expression" priority="1" dxfId="0" stopIfTrue="0">
      <formula>C7="L"</formula>
    </cfRule>
    <cfRule type="expression" priority="2" dxfId="1" stopIfTrue="0">
      <formula>C7="A"</formula>
    </cfRule>
    <cfRule type="expression" priority="3" dxfId="2" stopIfTrue="0">
      <formula>C7="E"</formula>
    </cfRule>
    <cfRule type="expression" priority="4" dxfId="3" stopIfTrue="0">
      <formula>C7="S"</formula>
    </cfRule>
    <cfRule type="expression" priority="5" dxfId="4" stopIfTrue="0">
      <formula>C7="V"</formula>
    </cfRule>
    <cfRule type="expression" priority="6" dxfId="5" stopIfTrue="0">
      <formula>C7="H"</formula>
    </cfRule>
    <cfRule type="expression" priority="7" dxfId="6" stopIfTrue="0">
      <formula>C$5=""</formula>
    </cfRule>
    <cfRule type="expression" priority="8" dxfId="7" stopIfTrue="0">
      <formula>OR(C$6="Sat",C$6="Sun")</formula>
    </cfRule>
  </conditionalFormatting>
  <conditionalFormatting sqref="AN7:AN31">
    <cfRule type="expression" priority="9" dxfId="8" stopIfTrue="0">
      <formula>AND(AN7&lt;&gt;"",AN7&lt;0.9)</formula>
    </cfRule>
  </conditionalFormatting>
  <dataValidations count="1">
    <dataValidation sqref="C7:AG31" showDropDown="0" showInputMessage="0" showErrorMessage="0" allowBlank="1" type="list" errorStyle="warning">
      <formula1>"P,L,A,E,S,V,H"</formula1>
    </dataValidation>
  </dataValidations>
  <printOptions horizontalCentered="1"/>
  <pageMargins left="0.4" right="0.4" top="0.45" bottom="0.45" header="0.2" footer="0.2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O3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0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5.2" customWidth="1" min="34" max="34"/>
    <col width="5.2" customWidth="1" min="35" max="35"/>
    <col width="5.2" customWidth="1" min="36" max="36"/>
    <col width="5.2" customWidth="1" min="37" max="37"/>
    <col width="5.2" customWidth="1" min="38" max="38"/>
    <col width="5.2" customWidth="1" min="39" max="39"/>
    <col width="7.5" customWidth="1" min="40" max="40"/>
    <col width="2.5" customWidth="1" min="41" max="41"/>
  </cols>
  <sheetData>
    <row r="1">
      <c r="A1" s="1">
        <f>DATE(2027,3,1)</f>
        <v/>
      </c>
    </row>
    <row r="2" ht="32" customHeight="1">
      <c r="B2" s="2" t="inlineStr">
        <is>
          <t>March 2027</t>
        </is>
      </c>
      <c r="AH2" s="29">
        <f>Jan!AH2</f>
        <v/>
      </c>
    </row>
    <row r="3">
      <c r="B3" s="4" t="inlineStr">
        <is>
          <t>Monthly attendance — P present · L late · A absent · E excused · S sick · V vacation · H holiday</t>
        </is>
      </c>
    </row>
    <row r="5" ht="18" customHeight="1">
      <c r="B5" s="5" t="inlineStr">
        <is>
          <t>NAME</t>
        </is>
      </c>
      <c r="C5" s="6">
        <f>IF(MONTH($A$1+0)=3,DAY($A$1+0),"")</f>
        <v/>
      </c>
      <c r="D5" s="6">
        <f>IF(MONTH($A$1+1)=3,DAY($A$1+1),"")</f>
        <v/>
      </c>
      <c r="E5" s="6">
        <f>IF(MONTH($A$1+2)=3,DAY($A$1+2),"")</f>
        <v/>
      </c>
      <c r="F5" s="6">
        <f>IF(MONTH($A$1+3)=3,DAY($A$1+3),"")</f>
        <v/>
      </c>
      <c r="G5" s="6">
        <f>IF(MONTH($A$1+4)=3,DAY($A$1+4),"")</f>
        <v/>
      </c>
      <c r="H5" s="6">
        <f>IF(MONTH($A$1+5)=3,DAY($A$1+5),"")</f>
        <v/>
      </c>
      <c r="I5" s="6">
        <f>IF(MONTH($A$1+6)=3,DAY($A$1+6),"")</f>
        <v/>
      </c>
      <c r="J5" s="6">
        <f>IF(MONTH($A$1+7)=3,DAY($A$1+7),"")</f>
        <v/>
      </c>
      <c r="K5" s="6">
        <f>IF(MONTH($A$1+8)=3,DAY($A$1+8),"")</f>
        <v/>
      </c>
      <c r="L5" s="6">
        <f>IF(MONTH($A$1+9)=3,DAY($A$1+9),"")</f>
        <v/>
      </c>
      <c r="M5" s="6">
        <f>IF(MONTH($A$1+10)=3,DAY($A$1+10),"")</f>
        <v/>
      </c>
      <c r="N5" s="6">
        <f>IF(MONTH($A$1+11)=3,DAY($A$1+11),"")</f>
        <v/>
      </c>
      <c r="O5" s="6">
        <f>IF(MONTH($A$1+12)=3,DAY($A$1+12),"")</f>
        <v/>
      </c>
      <c r="P5" s="6">
        <f>IF(MONTH($A$1+13)=3,DAY($A$1+13),"")</f>
        <v/>
      </c>
      <c r="Q5" s="6">
        <f>IF(MONTH($A$1+14)=3,DAY($A$1+14),"")</f>
        <v/>
      </c>
      <c r="R5" s="6">
        <f>IF(MONTH($A$1+15)=3,DAY($A$1+15),"")</f>
        <v/>
      </c>
      <c r="S5" s="6">
        <f>IF(MONTH($A$1+16)=3,DAY($A$1+16),"")</f>
        <v/>
      </c>
      <c r="T5" s="6">
        <f>IF(MONTH($A$1+17)=3,DAY($A$1+17),"")</f>
        <v/>
      </c>
      <c r="U5" s="6">
        <f>IF(MONTH($A$1+18)=3,DAY($A$1+18),"")</f>
        <v/>
      </c>
      <c r="V5" s="6">
        <f>IF(MONTH($A$1+19)=3,DAY($A$1+19),"")</f>
        <v/>
      </c>
      <c r="W5" s="6">
        <f>IF(MONTH($A$1+20)=3,DAY($A$1+20),"")</f>
        <v/>
      </c>
      <c r="X5" s="6">
        <f>IF(MONTH($A$1+21)=3,DAY($A$1+21),"")</f>
        <v/>
      </c>
      <c r="Y5" s="6">
        <f>IF(MONTH($A$1+22)=3,DAY($A$1+22),"")</f>
        <v/>
      </c>
      <c r="Z5" s="6">
        <f>IF(MONTH($A$1+23)=3,DAY($A$1+23),"")</f>
        <v/>
      </c>
      <c r="AA5" s="6">
        <f>IF(MONTH($A$1+24)=3,DAY($A$1+24),"")</f>
        <v/>
      </c>
      <c r="AB5" s="6">
        <f>IF(MONTH($A$1+25)=3,DAY($A$1+25),"")</f>
        <v/>
      </c>
      <c r="AC5" s="6">
        <f>IF(MONTH($A$1+26)=3,DAY($A$1+26),"")</f>
        <v/>
      </c>
      <c r="AD5" s="6">
        <f>IF(MONTH($A$1+27)=3,DAY($A$1+27),"")</f>
        <v/>
      </c>
      <c r="AE5" s="6">
        <f>IF(MONTH($A$1+28)=3,DAY($A$1+28),"")</f>
        <v/>
      </c>
      <c r="AF5" s="6">
        <f>IF(MONTH($A$1+29)=3,DAY($A$1+29),"")</f>
        <v/>
      </c>
      <c r="AG5" s="6">
        <f>IF(MONTH($A$1+30)=3,DAY($A$1+30),"")</f>
        <v/>
      </c>
      <c r="AH5" s="7" t="inlineStr">
        <is>
          <t>P</t>
        </is>
      </c>
      <c r="AI5" s="7" t="inlineStr">
        <is>
          <t>L</t>
        </is>
      </c>
      <c r="AJ5" s="7" t="inlineStr">
        <is>
          <t>A</t>
        </is>
      </c>
      <c r="AK5" s="7" t="inlineStr">
        <is>
          <t>E</t>
        </is>
      </c>
      <c r="AL5" s="7" t="inlineStr">
        <is>
          <t>S</t>
        </is>
      </c>
      <c r="AM5" s="7" t="inlineStr">
        <is>
          <t>V</t>
        </is>
      </c>
      <c r="AN5" s="6" t="inlineStr">
        <is>
          <t>RATE</t>
        </is>
      </c>
    </row>
    <row r="6" ht="12" customHeight="1">
      <c r="B6" s="8" t="n"/>
      <c r="C6" s="9">
        <f>IF(C5="","",CHOOSE(WEEKDAY($A$1+0),"Sun","Mon","Tue","Wed","Thu","Fri","Sat"))</f>
        <v/>
      </c>
      <c r="D6" s="9">
        <f>IF(D5="","",CHOOSE(WEEKDAY($A$1+1),"Sun","Mon","Tue","Wed","Thu","Fri","Sat"))</f>
        <v/>
      </c>
      <c r="E6" s="9">
        <f>IF(E5="","",CHOOSE(WEEKDAY($A$1+2),"Sun","Mon","Tue","Wed","Thu","Fri","Sat"))</f>
        <v/>
      </c>
      <c r="F6" s="9">
        <f>IF(F5="","",CHOOSE(WEEKDAY($A$1+3),"Sun","Mon","Tue","Wed","Thu","Fri","Sat"))</f>
        <v/>
      </c>
      <c r="G6" s="9">
        <f>IF(G5="","",CHOOSE(WEEKDAY($A$1+4),"Sun","Mon","Tue","Wed","Thu","Fri","Sat"))</f>
        <v/>
      </c>
      <c r="H6" s="9">
        <f>IF(H5="","",CHOOSE(WEEKDAY($A$1+5),"Sun","Mon","Tue","Wed","Thu","Fri","Sat"))</f>
        <v/>
      </c>
      <c r="I6" s="9">
        <f>IF(I5="","",CHOOSE(WEEKDAY($A$1+6),"Sun","Mon","Tue","Wed","Thu","Fri","Sat"))</f>
        <v/>
      </c>
      <c r="J6" s="9">
        <f>IF(J5="","",CHOOSE(WEEKDAY($A$1+7),"Sun","Mon","Tue","Wed","Thu","Fri","Sat"))</f>
        <v/>
      </c>
      <c r="K6" s="9">
        <f>IF(K5="","",CHOOSE(WEEKDAY($A$1+8),"Sun","Mon","Tue","Wed","Thu","Fri","Sat"))</f>
        <v/>
      </c>
      <c r="L6" s="9">
        <f>IF(L5="","",CHOOSE(WEEKDAY($A$1+9),"Sun","Mon","Tue","Wed","Thu","Fri","Sat"))</f>
        <v/>
      </c>
      <c r="M6" s="9">
        <f>IF(M5="","",CHOOSE(WEEKDAY($A$1+10),"Sun","Mon","Tue","Wed","Thu","Fri","Sat"))</f>
        <v/>
      </c>
      <c r="N6" s="9">
        <f>IF(N5="","",CHOOSE(WEEKDAY($A$1+11),"Sun","Mon","Tue","Wed","Thu","Fri","Sat"))</f>
        <v/>
      </c>
      <c r="O6" s="9">
        <f>IF(O5="","",CHOOSE(WEEKDAY($A$1+12),"Sun","Mon","Tue","Wed","Thu","Fri","Sat"))</f>
        <v/>
      </c>
      <c r="P6" s="9">
        <f>IF(P5="","",CHOOSE(WEEKDAY($A$1+13),"Sun","Mon","Tue","Wed","Thu","Fri","Sat"))</f>
        <v/>
      </c>
      <c r="Q6" s="9">
        <f>IF(Q5="","",CHOOSE(WEEKDAY($A$1+14),"Sun","Mon","Tue","Wed","Thu","Fri","Sat"))</f>
        <v/>
      </c>
      <c r="R6" s="9">
        <f>IF(R5="","",CHOOSE(WEEKDAY($A$1+15),"Sun","Mon","Tue","Wed","Thu","Fri","Sat"))</f>
        <v/>
      </c>
      <c r="S6" s="9">
        <f>IF(S5="","",CHOOSE(WEEKDAY($A$1+16),"Sun","Mon","Tue","Wed","Thu","Fri","Sat"))</f>
        <v/>
      </c>
      <c r="T6" s="9">
        <f>IF(T5="","",CHOOSE(WEEKDAY($A$1+17),"Sun","Mon","Tue","Wed","Thu","Fri","Sat"))</f>
        <v/>
      </c>
      <c r="U6" s="9">
        <f>IF(U5="","",CHOOSE(WEEKDAY($A$1+18),"Sun","Mon","Tue","Wed","Thu","Fri","Sat"))</f>
        <v/>
      </c>
      <c r="V6" s="9">
        <f>IF(V5="","",CHOOSE(WEEKDAY($A$1+19),"Sun","Mon","Tue","Wed","Thu","Fri","Sat"))</f>
        <v/>
      </c>
      <c r="W6" s="9">
        <f>IF(W5="","",CHOOSE(WEEKDAY($A$1+20),"Sun","Mon","Tue","Wed","Thu","Fri","Sat"))</f>
        <v/>
      </c>
      <c r="X6" s="9">
        <f>IF(X5="","",CHOOSE(WEEKDAY($A$1+21),"Sun","Mon","Tue","Wed","Thu","Fri","Sat"))</f>
        <v/>
      </c>
      <c r="Y6" s="9">
        <f>IF(Y5="","",CHOOSE(WEEKDAY($A$1+22),"Sun","Mon","Tue","Wed","Thu","Fri","Sat"))</f>
        <v/>
      </c>
      <c r="Z6" s="9">
        <f>IF(Z5="","",CHOOSE(WEEKDAY($A$1+23),"Sun","Mon","Tue","Wed","Thu","Fri","Sat"))</f>
        <v/>
      </c>
      <c r="AA6" s="9">
        <f>IF(AA5="","",CHOOSE(WEEKDAY($A$1+24),"Sun","Mon","Tue","Wed","Thu","Fri","Sat"))</f>
        <v/>
      </c>
      <c r="AB6" s="9">
        <f>IF(AB5="","",CHOOSE(WEEKDAY($A$1+25),"Sun","Mon","Tue","Wed","Thu","Fri","Sat"))</f>
        <v/>
      </c>
      <c r="AC6" s="9">
        <f>IF(AC5="","",CHOOSE(WEEKDAY($A$1+26),"Sun","Mon","Tue","Wed","Thu","Fri","Sat"))</f>
        <v/>
      </c>
      <c r="AD6" s="9">
        <f>IF(AD5="","",CHOOSE(WEEKDAY($A$1+27),"Sun","Mon","Tue","Wed","Thu","Fri","Sat"))</f>
        <v/>
      </c>
      <c r="AE6" s="9">
        <f>IF(AE5="","",CHOOSE(WEEKDAY($A$1+28),"Sun","Mon","Tue","Wed","Thu","Fri","Sat"))</f>
        <v/>
      </c>
      <c r="AF6" s="9">
        <f>IF(AF5="","",CHOOSE(WEEKDAY($A$1+29),"Sun","Mon","Tue","Wed","Thu","Fri","Sat"))</f>
        <v/>
      </c>
      <c r="AG6" s="9">
        <f>IF(AG5="","",CHOOSE(WEEKDAY($A$1+30),"Sun","Mon","Tue","Wed","Thu","Fri","Sat"))</f>
        <v/>
      </c>
      <c r="AH6" s="10" t="n"/>
      <c r="AI6" s="10" t="n"/>
      <c r="AJ6" s="10" t="n"/>
      <c r="AK6" s="10" t="n"/>
      <c r="AL6" s="10" t="n"/>
      <c r="AM6" s="10" t="n"/>
      <c r="AN6" s="8" t="n"/>
    </row>
    <row r="7" ht="17" customHeight="1">
      <c r="B7" s="30">
        <f>IF(Jan!B7="","",Jan!B7)</f>
        <v/>
      </c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3">
        <f>IF($B7="","",COUNTIF($C7:$AG7,"P"))</f>
        <v/>
      </c>
      <c r="AI7" s="13">
        <f>IF($B7="","",COUNTIF($C7:$AG7,"L"))</f>
        <v/>
      </c>
      <c r="AJ7" s="13">
        <f>IF($B7="","",COUNTIF($C7:$AG7,"A"))</f>
        <v/>
      </c>
      <c r="AK7" s="13">
        <f>IF($B7="","",COUNTIF($C7:$AG7,"E"))</f>
        <v/>
      </c>
      <c r="AL7" s="13">
        <f>IF($B7="","",COUNTIF($C7:$AG7,"S"))</f>
        <v/>
      </c>
      <c r="AM7" s="13">
        <f>IF($B7="","",COUNTIF($C7:$AG7,"V"))</f>
        <v/>
      </c>
      <c r="AN7" s="14">
        <f>IF(COUNTA($C7:$AG7)-COUNTIF($C7:$AG7,"H")=0,"",(AH7+AI7)/(COUNTA($C7:$AG7)-COUNTIF($C7:$AG7,"H")))</f>
        <v/>
      </c>
    </row>
    <row r="8" ht="17" customHeight="1">
      <c r="B8" s="30">
        <f>IF(Jan!B8="","",Jan!B8)</f>
        <v/>
      </c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3">
        <f>IF($B8="","",COUNTIF($C8:$AG8,"P"))</f>
        <v/>
      </c>
      <c r="AI8" s="13">
        <f>IF($B8="","",COUNTIF($C8:$AG8,"L"))</f>
        <v/>
      </c>
      <c r="AJ8" s="13">
        <f>IF($B8="","",COUNTIF($C8:$AG8,"A"))</f>
        <v/>
      </c>
      <c r="AK8" s="13">
        <f>IF($B8="","",COUNTIF($C8:$AG8,"E"))</f>
        <v/>
      </c>
      <c r="AL8" s="13">
        <f>IF($B8="","",COUNTIF($C8:$AG8,"S"))</f>
        <v/>
      </c>
      <c r="AM8" s="13">
        <f>IF($B8="","",COUNTIF($C8:$AG8,"V"))</f>
        <v/>
      </c>
      <c r="AN8" s="14">
        <f>IF(COUNTA($C8:$AG8)-COUNTIF($C8:$AG8,"H")=0,"",(AH8+AI8)/(COUNTA($C8:$AG8)-COUNTIF($C8:$AG8,"H")))</f>
        <v/>
      </c>
    </row>
    <row r="9" ht="17" customHeight="1">
      <c r="B9" s="30">
        <f>IF(Jan!B9="","",Jan!B9)</f>
        <v/>
      </c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3">
        <f>IF($B9="","",COUNTIF($C9:$AG9,"P"))</f>
        <v/>
      </c>
      <c r="AI9" s="13">
        <f>IF($B9="","",COUNTIF($C9:$AG9,"L"))</f>
        <v/>
      </c>
      <c r="AJ9" s="13">
        <f>IF($B9="","",COUNTIF($C9:$AG9,"A"))</f>
        <v/>
      </c>
      <c r="AK9" s="13">
        <f>IF($B9="","",COUNTIF($C9:$AG9,"E"))</f>
        <v/>
      </c>
      <c r="AL9" s="13">
        <f>IF($B9="","",COUNTIF($C9:$AG9,"S"))</f>
        <v/>
      </c>
      <c r="AM9" s="13">
        <f>IF($B9="","",COUNTIF($C9:$AG9,"V"))</f>
        <v/>
      </c>
      <c r="AN9" s="14">
        <f>IF(COUNTA($C9:$AG9)-COUNTIF($C9:$AG9,"H")=0,"",(AH9+AI9)/(COUNTA($C9:$AG9)-COUNTIF($C9:$AG9,"H")))</f>
        <v/>
      </c>
    </row>
    <row r="10" ht="17" customHeight="1">
      <c r="B10" s="30">
        <f>IF(Jan!B10="","",Jan!B10)</f>
        <v/>
      </c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3">
        <f>IF($B10="","",COUNTIF($C10:$AG10,"P"))</f>
        <v/>
      </c>
      <c r="AI10" s="13">
        <f>IF($B10="","",COUNTIF($C10:$AG10,"L"))</f>
        <v/>
      </c>
      <c r="AJ10" s="13">
        <f>IF($B10="","",COUNTIF($C10:$AG10,"A"))</f>
        <v/>
      </c>
      <c r="AK10" s="13">
        <f>IF($B10="","",COUNTIF($C10:$AG10,"E"))</f>
        <v/>
      </c>
      <c r="AL10" s="13">
        <f>IF($B10="","",COUNTIF($C10:$AG10,"S"))</f>
        <v/>
      </c>
      <c r="AM10" s="13">
        <f>IF($B10="","",COUNTIF($C10:$AG10,"V"))</f>
        <v/>
      </c>
      <c r="AN10" s="14">
        <f>IF(COUNTA($C10:$AG10)-COUNTIF($C10:$AG10,"H")=0,"",(AH10+AI10)/(COUNTA($C10:$AG10)-COUNTIF($C10:$AG10,"H")))</f>
        <v/>
      </c>
    </row>
    <row r="11" ht="17" customHeight="1">
      <c r="B11" s="30">
        <f>IF(Jan!B11="","",Jan!B11)</f>
        <v/>
      </c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3">
        <f>IF($B11="","",COUNTIF($C11:$AG11,"P"))</f>
        <v/>
      </c>
      <c r="AI11" s="13">
        <f>IF($B11="","",COUNTIF($C11:$AG11,"L"))</f>
        <v/>
      </c>
      <c r="AJ11" s="13">
        <f>IF($B11="","",COUNTIF($C11:$AG11,"A"))</f>
        <v/>
      </c>
      <c r="AK11" s="13">
        <f>IF($B11="","",COUNTIF($C11:$AG11,"E"))</f>
        <v/>
      </c>
      <c r="AL11" s="13">
        <f>IF($B11="","",COUNTIF($C11:$AG11,"S"))</f>
        <v/>
      </c>
      <c r="AM11" s="13">
        <f>IF($B11="","",COUNTIF($C11:$AG11,"V"))</f>
        <v/>
      </c>
      <c r="AN11" s="14">
        <f>IF(COUNTA($C11:$AG11)-COUNTIF($C11:$AG11,"H")=0,"",(AH11+AI11)/(COUNTA($C11:$AG11)-COUNTIF($C11:$AG11,"H")))</f>
        <v/>
      </c>
    </row>
    <row r="12" ht="17" customHeight="1">
      <c r="B12" s="30">
        <f>IF(Jan!B12="","",Jan!B12)</f>
        <v/>
      </c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3">
        <f>IF($B12="","",COUNTIF($C12:$AG12,"P"))</f>
        <v/>
      </c>
      <c r="AI12" s="13">
        <f>IF($B12="","",COUNTIF($C12:$AG12,"L"))</f>
        <v/>
      </c>
      <c r="AJ12" s="13">
        <f>IF($B12="","",COUNTIF($C12:$AG12,"A"))</f>
        <v/>
      </c>
      <c r="AK12" s="13">
        <f>IF($B12="","",COUNTIF($C12:$AG12,"E"))</f>
        <v/>
      </c>
      <c r="AL12" s="13">
        <f>IF($B12="","",COUNTIF($C12:$AG12,"S"))</f>
        <v/>
      </c>
      <c r="AM12" s="13">
        <f>IF($B12="","",COUNTIF($C12:$AG12,"V"))</f>
        <v/>
      </c>
      <c r="AN12" s="14">
        <f>IF(COUNTA($C12:$AG12)-COUNTIF($C12:$AG12,"H")=0,"",(AH12+AI12)/(COUNTA($C12:$AG12)-COUNTIF($C12:$AG12,"H")))</f>
        <v/>
      </c>
    </row>
    <row r="13" ht="17" customHeight="1">
      <c r="B13" s="30">
        <f>IF(Jan!B13="","",Jan!B13)</f>
        <v/>
      </c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3">
        <f>IF($B13="","",COUNTIF($C13:$AG13,"P"))</f>
        <v/>
      </c>
      <c r="AI13" s="13">
        <f>IF($B13="","",COUNTIF($C13:$AG13,"L"))</f>
        <v/>
      </c>
      <c r="AJ13" s="13">
        <f>IF($B13="","",COUNTIF($C13:$AG13,"A"))</f>
        <v/>
      </c>
      <c r="AK13" s="13">
        <f>IF($B13="","",COUNTIF($C13:$AG13,"E"))</f>
        <v/>
      </c>
      <c r="AL13" s="13">
        <f>IF($B13="","",COUNTIF($C13:$AG13,"S"))</f>
        <v/>
      </c>
      <c r="AM13" s="13">
        <f>IF($B13="","",COUNTIF($C13:$AG13,"V"))</f>
        <v/>
      </c>
      <c r="AN13" s="14">
        <f>IF(COUNTA($C13:$AG13)-COUNTIF($C13:$AG13,"H")=0,"",(AH13+AI13)/(COUNTA($C13:$AG13)-COUNTIF($C13:$AG13,"H")))</f>
        <v/>
      </c>
    </row>
    <row r="14" ht="17" customHeight="1">
      <c r="B14" s="30">
        <f>IF(Jan!B14="","",Jan!B14)</f>
        <v/>
      </c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3">
        <f>IF($B14="","",COUNTIF($C14:$AG14,"P"))</f>
        <v/>
      </c>
      <c r="AI14" s="13">
        <f>IF($B14="","",COUNTIF($C14:$AG14,"L"))</f>
        <v/>
      </c>
      <c r="AJ14" s="13">
        <f>IF($B14="","",COUNTIF($C14:$AG14,"A"))</f>
        <v/>
      </c>
      <c r="AK14" s="13">
        <f>IF($B14="","",COUNTIF($C14:$AG14,"E"))</f>
        <v/>
      </c>
      <c r="AL14" s="13">
        <f>IF($B14="","",COUNTIF($C14:$AG14,"S"))</f>
        <v/>
      </c>
      <c r="AM14" s="13">
        <f>IF($B14="","",COUNTIF($C14:$AG14,"V"))</f>
        <v/>
      </c>
      <c r="AN14" s="14">
        <f>IF(COUNTA($C14:$AG14)-COUNTIF($C14:$AG14,"H")=0,"",(AH14+AI14)/(COUNTA($C14:$AG14)-COUNTIF($C14:$AG14,"H")))</f>
        <v/>
      </c>
    </row>
    <row r="15" ht="17" customHeight="1">
      <c r="B15" s="30">
        <f>IF(Jan!B15="","",Jan!B15)</f>
        <v/>
      </c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3">
        <f>IF($B15="","",COUNTIF($C15:$AG15,"P"))</f>
        <v/>
      </c>
      <c r="AI15" s="13">
        <f>IF($B15="","",COUNTIF($C15:$AG15,"L"))</f>
        <v/>
      </c>
      <c r="AJ15" s="13">
        <f>IF($B15="","",COUNTIF($C15:$AG15,"A"))</f>
        <v/>
      </c>
      <c r="AK15" s="13">
        <f>IF($B15="","",COUNTIF($C15:$AG15,"E"))</f>
        <v/>
      </c>
      <c r="AL15" s="13">
        <f>IF($B15="","",COUNTIF($C15:$AG15,"S"))</f>
        <v/>
      </c>
      <c r="AM15" s="13">
        <f>IF($B15="","",COUNTIF($C15:$AG15,"V"))</f>
        <v/>
      </c>
      <c r="AN15" s="14">
        <f>IF(COUNTA($C15:$AG15)-COUNTIF($C15:$AG15,"H")=0,"",(AH15+AI15)/(COUNTA($C15:$AG15)-COUNTIF($C15:$AG15,"H")))</f>
        <v/>
      </c>
    </row>
    <row r="16" ht="17" customHeight="1">
      <c r="B16" s="30">
        <f>IF(Jan!B16="","",Jan!B16)</f>
        <v/>
      </c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3">
        <f>IF($B16="","",COUNTIF($C16:$AG16,"P"))</f>
        <v/>
      </c>
      <c r="AI16" s="13">
        <f>IF($B16="","",COUNTIF($C16:$AG16,"L"))</f>
        <v/>
      </c>
      <c r="AJ16" s="13">
        <f>IF($B16="","",COUNTIF($C16:$AG16,"A"))</f>
        <v/>
      </c>
      <c r="AK16" s="13">
        <f>IF($B16="","",COUNTIF($C16:$AG16,"E"))</f>
        <v/>
      </c>
      <c r="AL16" s="13">
        <f>IF($B16="","",COUNTIF($C16:$AG16,"S"))</f>
        <v/>
      </c>
      <c r="AM16" s="13">
        <f>IF($B16="","",COUNTIF($C16:$AG16,"V"))</f>
        <v/>
      </c>
      <c r="AN16" s="14">
        <f>IF(COUNTA($C16:$AG16)-COUNTIF($C16:$AG16,"H")=0,"",(AH16+AI16)/(COUNTA($C16:$AG16)-COUNTIF($C16:$AG16,"H")))</f>
        <v/>
      </c>
    </row>
    <row r="17" ht="17" customHeight="1">
      <c r="B17" s="30">
        <f>IF(Jan!B17="","",Jan!B17)</f>
        <v/>
      </c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3">
        <f>IF($B17="","",COUNTIF($C17:$AG17,"P"))</f>
        <v/>
      </c>
      <c r="AI17" s="13">
        <f>IF($B17="","",COUNTIF($C17:$AG17,"L"))</f>
        <v/>
      </c>
      <c r="AJ17" s="13">
        <f>IF($B17="","",COUNTIF($C17:$AG17,"A"))</f>
        <v/>
      </c>
      <c r="AK17" s="13">
        <f>IF($B17="","",COUNTIF($C17:$AG17,"E"))</f>
        <v/>
      </c>
      <c r="AL17" s="13">
        <f>IF($B17="","",COUNTIF($C17:$AG17,"S"))</f>
        <v/>
      </c>
      <c r="AM17" s="13">
        <f>IF($B17="","",COUNTIF($C17:$AG17,"V"))</f>
        <v/>
      </c>
      <c r="AN17" s="14">
        <f>IF(COUNTA($C17:$AG17)-COUNTIF($C17:$AG17,"H")=0,"",(AH17+AI17)/(COUNTA($C17:$AG17)-COUNTIF($C17:$AG17,"H")))</f>
        <v/>
      </c>
    </row>
    <row r="18" ht="17" customHeight="1">
      <c r="B18" s="30">
        <f>IF(Jan!B18="","",Jan!B18)</f>
        <v/>
      </c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3">
        <f>IF($B18="","",COUNTIF($C18:$AG18,"P"))</f>
        <v/>
      </c>
      <c r="AI18" s="13">
        <f>IF($B18="","",COUNTIF($C18:$AG18,"L"))</f>
        <v/>
      </c>
      <c r="AJ18" s="13">
        <f>IF($B18="","",COUNTIF($C18:$AG18,"A"))</f>
        <v/>
      </c>
      <c r="AK18" s="13">
        <f>IF($B18="","",COUNTIF($C18:$AG18,"E"))</f>
        <v/>
      </c>
      <c r="AL18" s="13">
        <f>IF($B18="","",COUNTIF($C18:$AG18,"S"))</f>
        <v/>
      </c>
      <c r="AM18" s="13">
        <f>IF($B18="","",COUNTIF($C18:$AG18,"V"))</f>
        <v/>
      </c>
      <c r="AN18" s="14">
        <f>IF(COUNTA($C18:$AG18)-COUNTIF($C18:$AG18,"H")=0,"",(AH18+AI18)/(COUNTA($C18:$AG18)-COUNTIF($C18:$AG18,"H")))</f>
        <v/>
      </c>
    </row>
    <row r="19" ht="17" customHeight="1">
      <c r="B19" s="30">
        <f>IF(Jan!B19="","",Jan!B19)</f>
        <v/>
      </c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3">
        <f>IF($B19="","",COUNTIF($C19:$AG19,"P"))</f>
        <v/>
      </c>
      <c r="AI19" s="13">
        <f>IF($B19="","",COUNTIF($C19:$AG19,"L"))</f>
        <v/>
      </c>
      <c r="AJ19" s="13">
        <f>IF($B19="","",COUNTIF($C19:$AG19,"A"))</f>
        <v/>
      </c>
      <c r="AK19" s="13">
        <f>IF($B19="","",COUNTIF($C19:$AG19,"E"))</f>
        <v/>
      </c>
      <c r="AL19" s="13">
        <f>IF($B19="","",COUNTIF($C19:$AG19,"S"))</f>
        <v/>
      </c>
      <c r="AM19" s="13">
        <f>IF($B19="","",COUNTIF($C19:$AG19,"V"))</f>
        <v/>
      </c>
      <c r="AN19" s="14">
        <f>IF(COUNTA($C19:$AG19)-COUNTIF($C19:$AG19,"H")=0,"",(AH19+AI19)/(COUNTA($C19:$AG19)-COUNTIF($C19:$AG19,"H")))</f>
        <v/>
      </c>
    </row>
    <row r="20" ht="17" customHeight="1">
      <c r="B20" s="30">
        <f>IF(Jan!B20="","",Jan!B20)</f>
        <v/>
      </c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2" t="n"/>
      <c r="AH20" s="13">
        <f>IF($B20="","",COUNTIF($C20:$AG20,"P"))</f>
        <v/>
      </c>
      <c r="AI20" s="13">
        <f>IF($B20="","",COUNTIF($C20:$AG20,"L"))</f>
        <v/>
      </c>
      <c r="AJ20" s="13">
        <f>IF($B20="","",COUNTIF($C20:$AG20,"A"))</f>
        <v/>
      </c>
      <c r="AK20" s="13">
        <f>IF($B20="","",COUNTIF($C20:$AG20,"E"))</f>
        <v/>
      </c>
      <c r="AL20" s="13">
        <f>IF($B20="","",COUNTIF($C20:$AG20,"S"))</f>
        <v/>
      </c>
      <c r="AM20" s="13">
        <f>IF($B20="","",COUNTIF($C20:$AG20,"V"))</f>
        <v/>
      </c>
      <c r="AN20" s="14">
        <f>IF(COUNTA($C20:$AG20)-COUNTIF($C20:$AG20,"H")=0,"",(AH20+AI20)/(COUNTA($C20:$AG20)-COUNTIF($C20:$AG20,"H")))</f>
        <v/>
      </c>
    </row>
    <row r="21" ht="17" customHeight="1">
      <c r="B21" s="30">
        <f>IF(Jan!B21="","",Jan!B21)</f>
        <v/>
      </c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3">
        <f>IF($B21="","",COUNTIF($C21:$AG21,"P"))</f>
        <v/>
      </c>
      <c r="AI21" s="13">
        <f>IF($B21="","",COUNTIF($C21:$AG21,"L"))</f>
        <v/>
      </c>
      <c r="AJ21" s="13">
        <f>IF($B21="","",COUNTIF($C21:$AG21,"A"))</f>
        <v/>
      </c>
      <c r="AK21" s="13">
        <f>IF($B21="","",COUNTIF($C21:$AG21,"E"))</f>
        <v/>
      </c>
      <c r="AL21" s="13">
        <f>IF($B21="","",COUNTIF($C21:$AG21,"S"))</f>
        <v/>
      </c>
      <c r="AM21" s="13">
        <f>IF($B21="","",COUNTIF($C21:$AG21,"V"))</f>
        <v/>
      </c>
      <c r="AN21" s="14">
        <f>IF(COUNTA($C21:$AG21)-COUNTIF($C21:$AG21,"H")=0,"",(AH21+AI21)/(COUNTA($C21:$AG21)-COUNTIF($C21:$AG21,"H")))</f>
        <v/>
      </c>
    </row>
    <row r="22" ht="17" customHeight="1">
      <c r="B22" s="30">
        <f>IF(Jan!B22="","",Jan!B22)</f>
        <v/>
      </c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2" t="n"/>
      <c r="X22" s="12" t="n"/>
      <c r="Y22" s="12" t="n"/>
      <c r="Z22" s="12" t="n"/>
      <c r="AA22" s="12" t="n"/>
      <c r="AB22" s="12" t="n"/>
      <c r="AC22" s="12" t="n"/>
      <c r="AD22" s="12" t="n"/>
      <c r="AE22" s="12" t="n"/>
      <c r="AF22" s="12" t="n"/>
      <c r="AG22" s="12" t="n"/>
      <c r="AH22" s="13">
        <f>IF($B22="","",COUNTIF($C22:$AG22,"P"))</f>
        <v/>
      </c>
      <c r="AI22" s="13">
        <f>IF($B22="","",COUNTIF($C22:$AG22,"L"))</f>
        <v/>
      </c>
      <c r="AJ22" s="13">
        <f>IF($B22="","",COUNTIF($C22:$AG22,"A"))</f>
        <v/>
      </c>
      <c r="AK22" s="13">
        <f>IF($B22="","",COUNTIF($C22:$AG22,"E"))</f>
        <v/>
      </c>
      <c r="AL22" s="13">
        <f>IF($B22="","",COUNTIF($C22:$AG22,"S"))</f>
        <v/>
      </c>
      <c r="AM22" s="13">
        <f>IF($B22="","",COUNTIF($C22:$AG22,"V"))</f>
        <v/>
      </c>
      <c r="AN22" s="14">
        <f>IF(COUNTA($C22:$AG22)-COUNTIF($C22:$AG22,"H")=0,"",(AH22+AI22)/(COUNTA($C22:$AG22)-COUNTIF($C22:$AG22,"H")))</f>
        <v/>
      </c>
    </row>
    <row r="23" ht="17" customHeight="1">
      <c r="B23" s="30">
        <f>IF(Jan!B23="","",Jan!B23)</f>
        <v/>
      </c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2" t="n"/>
      <c r="AH23" s="13">
        <f>IF($B23="","",COUNTIF($C23:$AG23,"P"))</f>
        <v/>
      </c>
      <c r="AI23" s="13">
        <f>IF($B23="","",COUNTIF($C23:$AG23,"L"))</f>
        <v/>
      </c>
      <c r="AJ23" s="13">
        <f>IF($B23="","",COUNTIF($C23:$AG23,"A"))</f>
        <v/>
      </c>
      <c r="AK23" s="13">
        <f>IF($B23="","",COUNTIF($C23:$AG23,"E"))</f>
        <v/>
      </c>
      <c r="AL23" s="13">
        <f>IF($B23="","",COUNTIF($C23:$AG23,"S"))</f>
        <v/>
      </c>
      <c r="AM23" s="13">
        <f>IF($B23="","",COUNTIF($C23:$AG23,"V"))</f>
        <v/>
      </c>
      <c r="AN23" s="14">
        <f>IF(COUNTA($C23:$AG23)-COUNTIF($C23:$AG23,"H")=0,"",(AH23+AI23)/(COUNTA($C23:$AG23)-COUNTIF($C23:$AG23,"H")))</f>
        <v/>
      </c>
    </row>
    <row r="24" ht="17" customHeight="1">
      <c r="B24" s="30">
        <f>IF(Jan!B24="","",Jan!B24)</f>
        <v/>
      </c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3">
        <f>IF($B24="","",COUNTIF($C24:$AG24,"P"))</f>
        <v/>
      </c>
      <c r="AI24" s="13">
        <f>IF($B24="","",COUNTIF($C24:$AG24,"L"))</f>
        <v/>
      </c>
      <c r="AJ24" s="13">
        <f>IF($B24="","",COUNTIF($C24:$AG24,"A"))</f>
        <v/>
      </c>
      <c r="AK24" s="13">
        <f>IF($B24="","",COUNTIF($C24:$AG24,"E"))</f>
        <v/>
      </c>
      <c r="AL24" s="13">
        <f>IF($B24="","",COUNTIF($C24:$AG24,"S"))</f>
        <v/>
      </c>
      <c r="AM24" s="13">
        <f>IF($B24="","",COUNTIF($C24:$AG24,"V"))</f>
        <v/>
      </c>
      <c r="AN24" s="14">
        <f>IF(COUNTA($C24:$AG24)-COUNTIF($C24:$AG24,"H")=0,"",(AH24+AI24)/(COUNTA($C24:$AG24)-COUNTIF($C24:$AG24,"H")))</f>
        <v/>
      </c>
    </row>
    <row r="25" ht="17" customHeight="1">
      <c r="B25" s="30">
        <f>IF(Jan!B25="","",Jan!B25)</f>
        <v/>
      </c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2" t="n"/>
      <c r="AH25" s="13">
        <f>IF($B25="","",COUNTIF($C25:$AG25,"P"))</f>
        <v/>
      </c>
      <c r="AI25" s="13">
        <f>IF($B25="","",COUNTIF($C25:$AG25,"L"))</f>
        <v/>
      </c>
      <c r="AJ25" s="13">
        <f>IF($B25="","",COUNTIF($C25:$AG25,"A"))</f>
        <v/>
      </c>
      <c r="AK25" s="13">
        <f>IF($B25="","",COUNTIF($C25:$AG25,"E"))</f>
        <v/>
      </c>
      <c r="AL25" s="13">
        <f>IF($B25="","",COUNTIF($C25:$AG25,"S"))</f>
        <v/>
      </c>
      <c r="AM25" s="13">
        <f>IF($B25="","",COUNTIF($C25:$AG25,"V"))</f>
        <v/>
      </c>
      <c r="AN25" s="14">
        <f>IF(COUNTA($C25:$AG25)-COUNTIF($C25:$AG25,"H")=0,"",(AH25+AI25)/(COUNTA($C25:$AG25)-COUNTIF($C25:$AG25,"H")))</f>
        <v/>
      </c>
    </row>
    <row r="26" ht="17" customHeight="1">
      <c r="B26" s="30">
        <f>IF(Jan!B26="","",Jan!B26)</f>
        <v/>
      </c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3">
        <f>IF($B26="","",COUNTIF($C26:$AG26,"P"))</f>
        <v/>
      </c>
      <c r="AI26" s="13">
        <f>IF($B26="","",COUNTIF($C26:$AG26,"L"))</f>
        <v/>
      </c>
      <c r="AJ26" s="13">
        <f>IF($B26="","",COUNTIF($C26:$AG26,"A"))</f>
        <v/>
      </c>
      <c r="AK26" s="13">
        <f>IF($B26="","",COUNTIF($C26:$AG26,"E"))</f>
        <v/>
      </c>
      <c r="AL26" s="13">
        <f>IF($B26="","",COUNTIF($C26:$AG26,"S"))</f>
        <v/>
      </c>
      <c r="AM26" s="13">
        <f>IF($B26="","",COUNTIF($C26:$AG26,"V"))</f>
        <v/>
      </c>
      <c r="AN26" s="14">
        <f>IF(COUNTA($C26:$AG26)-COUNTIF($C26:$AG26,"H")=0,"",(AH26+AI26)/(COUNTA($C26:$AG26)-COUNTIF($C26:$AG26,"H")))</f>
        <v/>
      </c>
    </row>
    <row r="27" ht="17" customHeight="1">
      <c r="B27" s="30">
        <f>IF(Jan!B27="","",Jan!B27)</f>
        <v/>
      </c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2" t="n"/>
      <c r="AH27" s="13">
        <f>IF($B27="","",COUNTIF($C27:$AG27,"P"))</f>
        <v/>
      </c>
      <c r="AI27" s="13">
        <f>IF($B27="","",COUNTIF($C27:$AG27,"L"))</f>
        <v/>
      </c>
      <c r="AJ27" s="13">
        <f>IF($B27="","",COUNTIF($C27:$AG27,"A"))</f>
        <v/>
      </c>
      <c r="AK27" s="13">
        <f>IF($B27="","",COUNTIF($C27:$AG27,"E"))</f>
        <v/>
      </c>
      <c r="AL27" s="13">
        <f>IF($B27="","",COUNTIF($C27:$AG27,"S"))</f>
        <v/>
      </c>
      <c r="AM27" s="13">
        <f>IF($B27="","",COUNTIF($C27:$AG27,"V"))</f>
        <v/>
      </c>
      <c r="AN27" s="14">
        <f>IF(COUNTA($C27:$AG27)-COUNTIF($C27:$AG27,"H")=0,"",(AH27+AI27)/(COUNTA($C27:$AG27)-COUNTIF($C27:$AG27,"H")))</f>
        <v/>
      </c>
    </row>
    <row r="28" ht="17" customHeight="1">
      <c r="B28" s="30">
        <f>IF(Jan!B28="","",Jan!B28)</f>
        <v/>
      </c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2" t="n"/>
      <c r="AB28" s="12" t="n"/>
      <c r="AC28" s="12" t="n"/>
      <c r="AD28" s="12" t="n"/>
      <c r="AE28" s="12" t="n"/>
      <c r="AF28" s="12" t="n"/>
      <c r="AG28" s="12" t="n"/>
      <c r="AH28" s="13">
        <f>IF($B28="","",COUNTIF($C28:$AG28,"P"))</f>
        <v/>
      </c>
      <c r="AI28" s="13">
        <f>IF($B28="","",COUNTIF($C28:$AG28,"L"))</f>
        <v/>
      </c>
      <c r="AJ28" s="13">
        <f>IF($B28="","",COUNTIF($C28:$AG28,"A"))</f>
        <v/>
      </c>
      <c r="AK28" s="13">
        <f>IF($B28="","",COUNTIF($C28:$AG28,"E"))</f>
        <v/>
      </c>
      <c r="AL28" s="13">
        <f>IF($B28="","",COUNTIF($C28:$AG28,"S"))</f>
        <v/>
      </c>
      <c r="AM28" s="13">
        <f>IF($B28="","",COUNTIF($C28:$AG28,"V"))</f>
        <v/>
      </c>
      <c r="AN28" s="14">
        <f>IF(COUNTA($C28:$AG28)-COUNTIF($C28:$AG28,"H")=0,"",(AH28+AI28)/(COUNTA($C28:$AG28)-COUNTIF($C28:$AG28,"H")))</f>
        <v/>
      </c>
    </row>
    <row r="29" ht="17" customHeight="1">
      <c r="B29" s="30">
        <f>IF(Jan!B29="","",Jan!B29)</f>
        <v/>
      </c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  <c r="W29" s="12" t="n"/>
      <c r="X29" s="12" t="n"/>
      <c r="Y29" s="12" t="n"/>
      <c r="Z29" s="12" t="n"/>
      <c r="AA29" s="12" t="n"/>
      <c r="AB29" s="12" t="n"/>
      <c r="AC29" s="12" t="n"/>
      <c r="AD29" s="12" t="n"/>
      <c r="AE29" s="12" t="n"/>
      <c r="AF29" s="12" t="n"/>
      <c r="AG29" s="12" t="n"/>
      <c r="AH29" s="13">
        <f>IF($B29="","",COUNTIF($C29:$AG29,"P"))</f>
        <v/>
      </c>
      <c r="AI29" s="13">
        <f>IF($B29="","",COUNTIF($C29:$AG29,"L"))</f>
        <v/>
      </c>
      <c r="AJ29" s="13">
        <f>IF($B29="","",COUNTIF($C29:$AG29,"A"))</f>
        <v/>
      </c>
      <c r="AK29" s="13">
        <f>IF($B29="","",COUNTIF($C29:$AG29,"E"))</f>
        <v/>
      </c>
      <c r="AL29" s="13">
        <f>IF($B29="","",COUNTIF($C29:$AG29,"S"))</f>
        <v/>
      </c>
      <c r="AM29" s="13">
        <f>IF($B29="","",COUNTIF($C29:$AG29,"V"))</f>
        <v/>
      </c>
      <c r="AN29" s="14">
        <f>IF(COUNTA($C29:$AG29)-COUNTIF($C29:$AG29,"H")=0,"",(AH29+AI29)/(COUNTA($C29:$AG29)-COUNTIF($C29:$AG29,"H")))</f>
        <v/>
      </c>
    </row>
    <row r="30" ht="17" customHeight="1">
      <c r="B30" s="30">
        <f>IF(Jan!B30="","",Jan!B30)</f>
        <v/>
      </c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  <c r="V30" s="12" t="n"/>
      <c r="W30" s="12" t="n"/>
      <c r="X30" s="12" t="n"/>
      <c r="Y30" s="12" t="n"/>
      <c r="Z30" s="12" t="n"/>
      <c r="AA30" s="12" t="n"/>
      <c r="AB30" s="12" t="n"/>
      <c r="AC30" s="12" t="n"/>
      <c r="AD30" s="12" t="n"/>
      <c r="AE30" s="12" t="n"/>
      <c r="AF30" s="12" t="n"/>
      <c r="AG30" s="12" t="n"/>
      <c r="AH30" s="13">
        <f>IF($B30="","",COUNTIF($C30:$AG30,"P"))</f>
        <v/>
      </c>
      <c r="AI30" s="13">
        <f>IF($B30="","",COUNTIF($C30:$AG30,"L"))</f>
        <v/>
      </c>
      <c r="AJ30" s="13">
        <f>IF($B30="","",COUNTIF($C30:$AG30,"A"))</f>
        <v/>
      </c>
      <c r="AK30" s="13">
        <f>IF($B30="","",COUNTIF($C30:$AG30,"E"))</f>
        <v/>
      </c>
      <c r="AL30" s="13">
        <f>IF($B30="","",COUNTIF($C30:$AG30,"S"))</f>
        <v/>
      </c>
      <c r="AM30" s="13">
        <f>IF($B30="","",COUNTIF($C30:$AG30,"V"))</f>
        <v/>
      </c>
      <c r="AN30" s="14">
        <f>IF(COUNTA($C30:$AG30)-COUNTIF($C30:$AG30,"H")=0,"",(AH30+AI30)/(COUNTA($C30:$AG30)-COUNTIF($C30:$AG30,"H")))</f>
        <v/>
      </c>
    </row>
    <row r="31" ht="17" customHeight="1">
      <c r="B31" s="30">
        <f>IF(Jan!B31="","",Jan!B31)</f>
        <v/>
      </c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  <c r="AA31" s="12" t="n"/>
      <c r="AB31" s="12" t="n"/>
      <c r="AC31" s="12" t="n"/>
      <c r="AD31" s="12" t="n"/>
      <c r="AE31" s="12" t="n"/>
      <c r="AF31" s="12" t="n"/>
      <c r="AG31" s="12" t="n"/>
      <c r="AH31" s="13">
        <f>IF($B31="","",COUNTIF($C31:$AG31,"P"))</f>
        <v/>
      </c>
      <c r="AI31" s="13">
        <f>IF($B31="","",COUNTIF($C31:$AG31,"L"))</f>
        <v/>
      </c>
      <c r="AJ31" s="13">
        <f>IF($B31="","",COUNTIF($C31:$AG31,"A"))</f>
        <v/>
      </c>
      <c r="AK31" s="13">
        <f>IF($B31="","",COUNTIF($C31:$AG31,"E"))</f>
        <v/>
      </c>
      <c r="AL31" s="13">
        <f>IF($B31="","",COUNTIF($C31:$AG31,"S"))</f>
        <v/>
      </c>
      <c r="AM31" s="13">
        <f>IF($B31="","",COUNTIF($C31:$AG31,"V"))</f>
        <v/>
      </c>
      <c r="AN31" s="14">
        <f>IF(COUNTA($C31:$AG31)-COUNTIF($C31:$AG31,"H")=0,"",(AH31+AI31)/(COUNTA($C31:$AG31)-COUNTIF($C31:$AG31,"H")))</f>
        <v/>
      </c>
    </row>
    <row r="32">
      <c r="B32" s="15" t="inlineStr">
        <is>
          <t>PRESENT (P+L)</t>
        </is>
      </c>
      <c r="C32" s="16">
        <f>IF(COUNTA(C7:C31)=0,"",COUNTIF(C7:C31,"P")+COUNTIF(C7:C31,"L"))</f>
        <v/>
      </c>
      <c r="D32" s="16">
        <f>IF(COUNTA(D7:D31)=0,"",COUNTIF(D7:D31,"P")+COUNTIF(D7:D31,"L"))</f>
        <v/>
      </c>
      <c r="E32" s="16">
        <f>IF(COUNTA(E7:E31)=0,"",COUNTIF(E7:E31,"P")+COUNTIF(E7:E31,"L"))</f>
        <v/>
      </c>
      <c r="F32" s="16">
        <f>IF(COUNTA(F7:F31)=0,"",COUNTIF(F7:F31,"P")+COUNTIF(F7:F31,"L"))</f>
        <v/>
      </c>
      <c r="G32" s="16">
        <f>IF(COUNTA(G7:G31)=0,"",COUNTIF(G7:G31,"P")+COUNTIF(G7:G31,"L"))</f>
        <v/>
      </c>
      <c r="H32" s="16">
        <f>IF(COUNTA(H7:H31)=0,"",COUNTIF(H7:H31,"P")+COUNTIF(H7:H31,"L"))</f>
        <v/>
      </c>
      <c r="I32" s="16">
        <f>IF(COUNTA(I7:I31)=0,"",COUNTIF(I7:I31,"P")+COUNTIF(I7:I31,"L"))</f>
        <v/>
      </c>
      <c r="J32" s="16">
        <f>IF(COUNTA(J7:J31)=0,"",COUNTIF(J7:J31,"P")+COUNTIF(J7:J31,"L"))</f>
        <v/>
      </c>
      <c r="K32" s="16">
        <f>IF(COUNTA(K7:K31)=0,"",COUNTIF(K7:K31,"P")+COUNTIF(K7:K31,"L"))</f>
        <v/>
      </c>
      <c r="L32" s="16">
        <f>IF(COUNTA(L7:L31)=0,"",COUNTIF(L7:L31,"P")+COUNTIF(L7:L31,"L"))</f>
        <v/>
      </c>
      <c r="M32" s="16">
        <f>IF(COUNTA(M7:M31)=0,"",COUNTIF(M7:M31,"P")+COUNTIF(M7:M31,"L"))</f>
        <v/>
      </c>
      <c r="N32" s="16">
        <f>IF(COUNTA(N7:N31)=0,"",COUNTIF(N7:N31,"P")+COUNTIF(N7:N31,"L"))</f>
        <v/>
      </c>
      <c r="O32" s="16">
        <f>IF(COUNTA(O7:O31)=0,"",COUNTIF(O7:O31,"P")+COUNTIF(O7:O31,"L"))</f>
        <v/>
      </c>
      <c r="P32" s="16">
        <f>IF(COUNTA(P7:P31)=0,"",COUNTIF(P7:P31,"P")+COUNTIF(P7:P31,"L"))</f>
        <v/>
      </c>
      <c r="Q32" s="16">
        <f>IF(COUNTA(Q7:Q31)=0,"",COUNTIF(Q7:Q31,"P")+COUNTIF(Q7:Q31,"L"))</f>
        <v/>
      </c>
      <c r="R32" s="16">
        <f>IF(COUNTA(R7:R31)=0,"",COUNTIF(R7:R31,"P")+COUNTIF(R7:R31,"L"))</f>
        <v/>
      </c>
      <c r="S32" s="16">
        <f>IF(COUNTA(S7:S31)=0,"",COUNTIF(S7:S31,"P")+COUNTIF(S7:S31,"L"))</f>
        <v/>
      </c>
      <c r="T32" s="16">
        <f>IF(COUNTA(T7:T31)=0,"",COUNTIF(T7:T31,"P")+COUNTIF(T7:T31,"L"))</f>
        <v/>
      </c>
      <c r="U32" s="16">
        <f>IF(COUNTA(U7:U31)=0,"",COUNTIF(U7:U31,"P")+COUNTIF(U7:U31,"L"))</f>
        <v/>
      </c>
      <c r="V32" s="16">
        <f>IF(COUNTA(V7:V31)=0,"",COUNTIF(V7:V31,"P")+COUNTIF(V7:V31,"L"))</f>
        <v/>
      </c>
      <c r="W32" s="16">
        <f>IF(COUNTA(W7:W31)=0,"",COUNTIF(W7:W31,"P")+COUNTIF(W7:W31,"L"))</f>
        <v/>
      </c>
      <c r="X32" s="16">
        <f>IF(COUNTA(X7:X31)=0,"",COUNTIF(X7:X31,"P")+COUNTIF(X7:X31,"L"))</f>
        <v/>
      </c>
      <c r="Y32" s="16">
        <f>IF(COUNTA(Y7:Y31)=0,"",COUNTIF(Y7:Y31,"P")+COUNTIF(Y7:Y31,"L"))</f>
        <v/>
      </c>
      <c r="Z32" s="16">
        <f>IF(COUNTA(Z7:Z31)=0,"",COUNTIF(Z7:Z31,"P")+COUNTIF(Z7:Z31,"L"))</f>
        <v/>
      </c>
      <c r="AA32" s="16">
        <f>IF(COUNTA(AA7:AA31)=0,"",COUNTIF(AA7:AA31,"P")+COUNTIF(AA7:AA31,"L"))</f>
        <v/>
      </c>
      <c r="AB32" s="16">
        <f>IF(COUNTA(AB7:AB31)=0,"",COUNTIF(AB7:AB31,"P")+COUNTIF(AB7:AB31,"L"))</f>
        <v/>
      </c>
      <c r="AC32" s="16">
        <f>IF(COUNTA(AC7:AC31)=0,"",COUNTIF(AC7:AC31,"P")+COUNTIF(AC7:AC31,"L"))</f>
        <v/>
      </c>
      <c r="AD32" s="16">
        <f>IF(COUNTA(AD7:AD31)=0,"",COUNTIF(AD7:AD31,"P")+COUNTIF(AD7:AD31,"L"))</f>
        <v/>
      </c>
      <c r="AE32" s="16">
        <f>IF(COUNTA(AE7:AE31)=0,"",COUNTIF(AE7:AE31,"P")+COUNTIF(AE7:AE31,"L"))</f>
        <v/>
      </c>
      <c r="AF32" s="16">
        <f>IF(COUNTA(AF7:AF31)=0,"",COUNTIF(AF7:AF31,"P")+COUNTIF(AF7:AF31,"L"))</f>
        <v/>
      </c>
      <c r="AG32" s="16">
        <f>IF(COUNTA(AG7:AG31)=0,"",COUNTIF(AG7:AG31,"P")+COUNTIF(AG7:AG31,"L"))</f>
        <v/>
      </c>
      <c r="AH32" s="17" t="n"/>
      <c r="AI32" s="17" t="n"/>
      <c r="AJ32" s="17" t="n"/>
      <c r="AK32" s="17" t="n"/>
      <c r="AL32" s="17" t="n"/>
      <c r="AM32" s="17" t="n"/>
      <c r="AN32" s="17" t="n"/>
    </row>
    <row r="34">
      <c r="B34" s="18" t="inlineStr">
        <is>
          <t>KEY</t>
        </is>
      </c>
      <c r="C34" s="19" t="inlineStr">
        <is>
          <t>P</t>
        </is>
      </c>
      <c r="D34" s="20" t="inlineStr">
        <is>
          <t>Present</t>
        </is>
      </c>
      <c r="G34" s="21" t="inlineStr">
        <is>
          <t>L</t>
        </is>
      </c>
      <c r="H34" s="20" t="inlineStr">
        <is>
          <t>Late</t>
        </is>
      </c>
      <c r="K34" s="22" t="inlineStr">
        <is>
          <t>A</t>
        </is>
      </c>
      <c r="L34" s="20" t="inlineStr">
        <is>
          <t>Absent</t>
        </is>
      </c>
      <c r="O34" s="23" t="inlineStr">
        <is>
          <t>E</t>
        </is>
      </c>
      <c r="P34" s="20" t="inlineStr">
        <is>
          <t>Excused</t>
        </is>
      </c>
      <c r="S34" s="24" t="inlineStr">
        <is>
          <t>S</t>
        </is>
      </c>
      <c r="T34" s="20" t="inlineStr">
        <is>
          <t>Sick</t>
        </is>
      </c>
      <c r="W34" s="25" t="inlineStr">
        <is>
          <t>V</t>
        </is>
      </c>
      <c r="X34" s="20" t="inlineStr">
        <is>
          <t>Vacation</t>
        </is>
      </c>
      <c r="AA34" s="26" t="inlineStr">
        <is>
          <t>H</t>
        </is>
      </c>
      <c r="AB34" s="20" t="inlineStr">
        <is>
          <t>Holiday</t>
        </is>
      </c>
      <c r="AH34" s="27" t="inlineStr">
        <is>
          <t>Rate = (P + L) ÷ marked days, holidays excluded</t>
        </is>
      </c>
    </row>
    <row r="36">
      <c r="B36" s="28" t="inlineStr">
        <is>
          <t>Free template from niftyshelf.com  ·  free for personal &amp; commercial use</t>
        </is>
      </c>
    </row>
  </sheetData>
  <mergeCells count="8">
    <mergeCell ref="T34:V34"/>
    <mergeCell ref="X34:Z34"/>
    <mergeCell ref="AB34:AD34"/>
    <mergeCell ref="AH2:AO2"/>
    <mergeCell ref="H34:J34"/>
    <mergeCell ref="L34:N34"/>
    <mergeCell ref="P34:R34"/>
    <mergeCell ref="D34:F34"/>
  </mergeCells>
  <conditionalFormatting sqref="C7:AG31">
    <cfRule type="expression" priority="1" dxfId="0" stopIfTrue="0">
      <formula>C7="L"</formula>
    </cfRule>
    <cfRule type="expression" priority="2" dxfId="1" stopIfTrue="0">
      <formula>C7="A"</formula>
    </cfRule>
    <cfRule type="expression" priority="3" dxfId="2" stopIfTrue="0">
      <formula>C7="E"</formula>
    </cfRule>
    <cfRule type="expression" priority="4" dxfId="3" stopIfTrue="0">
      <formula>C7="S"</formula>
    </cfRule>
    <cfRule type="expression" priority="5" dxfId="4" stopIfTrue="0">
      <formula>C7="V"</formula>
    </cfRule>
    <cfRule type="expression" priority="6" dxfId="5" stopIfTrue="0">
      <formula>C7="H"</formula>
    </cfRule>
    <cfRule type="expression" priority="7" dxfId="6" stopIfTrue="0">
      <formula>C$5=""</formula>
    </cfRule>
    <cfRule type="expression" priority="8" dxfId="7" stopIfTrue="0">
      <formula>OR(C$6="Sat",C$6="Sun")</formula>
    </cfRule>
  </conditionalFormatting>
  <conditionalFormatting sqref="AN7:AN31">
    <cfRule type="expression" priority="9" dxfId="8" stopIfTrue="0">
      <formula>AND(AN7&lt;&gt;"",AN7&lt;0.9)</formula>
    </cfRule>
  </conditionalFormatting>
  <dataValidations count="1">
    <dataValidation sqref="C7:AG31" showDropDown="0" showInputMessage="0" showErrorMessage="0" allowBlank="1" type="list" errorStyle="warning">
      <formula1>"P,L,A,E,S,V,H"</formula1>
    </dataValidation>
  </dataValidations>
  <printOptions horizontalCentered="1"/>
  <pageMargins left="0.4" right="0.4" top="0.45" bottom="0.45" header="0.2" footer="0.2"/>
  <pageSetup orientation="landscape" paperSize="1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O3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0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5.2" customWidth="1" min="34" max="34"/>
    <col width="5.2" customWidth="1" min="35" max="35"/>
    <col width="5.2" customWidth="1" min="36" max="36"/>
    <col width="5.2" customWidth="1" min="37" max="37"/>
    <col width="5.2" customWidth="1" min="38" max="38"/>
    <col width="5.2" customWidth="1" min="39" max="39"/>
    <col width="7.5" customWidth="1" min="40" max="40"/>
    <col width="2.5" customWidth="1" min="41" max="41"/>
  </cols>
  <sheetData>
    <row r="1">
      <c r="A1" s="1">
        <f>DATE(2027,4,1)</f>
        <v/>
      </c>
    </row>
    <row r="2" ht="32" customHeight="1">
      <c r="B2" s="2" t="inlineStr">
        <is>
          <t>April 2027</t>
        </is>
      </c>
      <c r="AH2" s="29">
        <f>Jan!AH2</f>
        <v/>
      </c>
    </row>
    <row r="3">
      <c r="B3" s="4" t="inlineStr">
        <is>
          <t>Monthly attendance — P present · L late · A absent · E excused · S sick · V vacation · H holiday</t>
        </is>
      </c>
    </row>
    <row r="5" ht="18" customHeight="1">
      <c r="B5" s="5" t="inlineStr">
        <is>
          <t>NAME</t>
        </is>
      </c>
      <c r="C5" s="6">
        <f>IF(MONTH($A$1+0)=4,DAY($A$1+0),"")</f>
        <v/>
      </c>
      <c r="D5" s="6">
        <f>IF(MONTH($A$1+1)=4,DAY($A$1+1),"")</f>
        <v/>
      </c>
      <c r="E5" s="6">
        <f>IF(MONTH($A$1+2)=4,DAY($A$1+2),"")</f>
        <v/>
      </c>
      <c r="F5" s="6">
        <f>IF(MONTH($A$1+3)=4,DAY($A$1+3),"")</f>
        <v/>
      </c>
      <c r="G5" s="6">
        <f>IF(MONTH($A$1+4)=4,DAY($A$1+4),"")</f>
        <v/>
      </c>
      <c r="H5" s="6">
        <f>IF(MONTH($A$1+5)=4,DAY($A$1+5),"")</f>
        <v/>
      </c>
      <c r="I5" s="6">
        <f>IF(MONTH($A$1+6)=4,DAY($A$1+6),"")</f>
        <v/>
      </c>
      <c r="J5" s="6">
        <f>IF(MONTH($A$1+7)=4,DAY($A$1+7),"")</f>
        <v/>
      </c>
      <c r="K5" s="6">
        <f>IF(MONTH($A$1+8)=4,DAY($A$1+8),"")</f>
        <v/>
      </c>
      <c r="L5" s="6">
        <f>IF(MONTH($A$1+9)=4,DAY($A$1+9),"")</f>
        <v/>
      </c>
      <c r="M5" s="6">
        <f>IF(MONTH($A$1+10)=4,DAY($A$1+10),"")</f>
        <v/>
      </c>
      <c r="N5" s="6">
        <f>IF(MONTH($A$1+11)=4,DAY($A$1+11),"")</f>
        <v/>
      </c>
      <c r="O5" s="6">
        <f>IF(MONTH($A$1+12)=4,DAY($A$1+12),"")</f>
        <v/>
      </c>
      <c r="P5" s="6">
        <f>IF(MONTH($A$1+13)=4,DAY($A$1+13),"")</f>
        <v/>
      </c>
      <c r="Q5" s="6">
        <f>IF(MONTH($A$1+14)=4,DAY($A$1+14),"")</f>
        <v/>
      </c>
      <c r="R5" s="6">
        <f>IF(MONTH($A$1+15)=4,DAY($A$1+15),"")</f>
        <v/>
      </c>
      <c r="S5" s="6">
        <f>IF(MONTH($A$1+16)=4,DAY($A$1+16),"")</f>
        <v/>
      </c>
      <c r="T5" s="6">
        <f>IF(MONTH($A$1+17)=4,DAY($A$1+17),"")</f>
        <v/>
      </c>
      <c r="U5" s="6">
        <f>IF(MONTH($A$1+18)=4,DAY($A$1+18),"")</f>
        <v/>
      </c>
      <c r="V5" s="6">
        <f>IF(MONTH($A$1+19)=4,DAY($A$1+19),"")</f>
        <v/>
      </c>
      <c r="W5" s="6">
        <f>IF(MONTH($A$1+20)=4,DAY($A$1+20),"")</f>
        <v/>
      </c>
      <c r="X5" s="6">
        <f>IF(MONTH($A$1+21)=4,DAY($A$1+21),"")</f>
        <v/>
      </c>
      <c r="Y5" s="6">
        <f>IF(MONTH($A$1+22)=4,DAY($A$1+22),"")</f>
        <v/>
      </c>
      <c r="Z5" s="6">
        <f>IF(MONTH($A$1+23)=4,DAY($A$1+23),"")</f>
        <v/>
      </c>
      <c r="AA5" s="6">
        <f>IF(MONTH($A$1+24)=4,DAY($A$1+24),"")</f>
        <v/>
      </c>
      <c r="AB5" s="6">
        <f>IF(MONTH($A$1+25)=4,DAY($A$1+25),"")</f>
        <v/>
      </c>
      <c r="AC5" s="6">
        <f>IF(MONTH($A$1+26)=4,DAY($A$1+26),"")</f>
        <v/>
      </c>
      <c r="AD5" s="6">
        <f>IF(MONTH($A$1+27)=4,DAY($A$1+27),"")</f>
        <v/>
      </c>
      <c r="AE5" s="6">
        <f>IF(MONTH($A$1+28)=4,DAY($A$1+28),"")</f>
        <v/>
      </c>
      <c r="AF5" s="6">
        <f>IF(MONTH($A$1+29)=4,DAY($A$1+29),"")</f>
        <v/>
      </c>
      <c r="AG5" s="6">
        <f>IF(MONTH($A$1+30)=4,DAY($A$1+30),"")</f>
        <v/>
      </c>
      <c r="AH5" s="7" t="inlineStr">
        <is>
          <t>P</t>
        </is>
      </c>
      <c r="AI5" s="7" t="inlineStr">
        <is>
          <t>L</t>
        </is>
      </c>
      <c r="AJ5" s="7" t="inlineStr">
        <is>
          <t>A</t>
        </is>
      </c>
      <c r="AK5" s="7" t="inlineStr">
        <is>
          <t>E</t>
        </is>
      </c>
      <c r="AL5" s="7" t="inlineStr">
        <is>
          <t>S</t>
        </is>
      </c>
      <c r="AM5" s="7" t="inlineStr">
        <is>
          <t>V</t>
        </is>
      </c>
      <c r="AN5" s="6" t="inlineStr">
        <is>
          <t>RATE</t>
        </is>
      </c>
    </row>
    <row r="6" ht="12" customHeight="1">
      <c r="B6" s="8" t="n"/>
      <c r="C6" s="9">
        <f>IF(C5="","",CHOOSE(WEEKDAY($A$1+0),"Sun","Mon","Tue","Wed","Thu","Fri","Sat"))</f>
        <v/>
      </c>
      <c r="D6" s="9">
        <f>IF(D5="","",CHOOSE(WEEKDAY($A$1+1),"Sun","Mon","Tue","Wed","Thu","Fri","Sat"))</f>
        <v/>
      </c>
      <c r="E6" s="9">
        <f>IF(E5="","",CHOOSE(WEEKDAY($A$1+2),"Sun","Mon","Tue","Wed","Thu","Fri","Sat"))</f>
        <v/>
      </c>
      <c r="F6" s="9">
        <f>IF(F5="","",CHOOSE(WEEKDAY($A$1+3),"Sun","Mon","Tue","Wed","Thu","Fri","Sat"))</f>
        <v/>
      </c>
      <c r="G6" s="9">
        <f>IF(G5="","",CHOOSE(WEEKDAY($A$1+4),"Sun","Mon","Tue","Wed","Thu","Fri","Sat"))</f>
        <v/>
      </c>
      <c r="H6" s="9">
        <f>IF(H5="","",CHOOSE(WEEKDAY($A$1+5),"Sun","Mon","Tue","Wed","Thu","Fri","Sat"))</f>
        <v/>
      </c>
      <c r="I6" s="9">
        <f>IF(I5="","",CHOOSE(WEEKDAY($A$1+6),"Sun","Mon","Tue","Wed","Thu","Fri","Sat"))</f>
        <v/>
      </c>
      <c r="J6" s="9">
        <f>IF(J5="","",CHOOSE(WEEKDAY($A$1+7),"Sun","Mon","Tue","Wed","Thu","Fri","Sat"))</f>
        <v/>
      </c>
      <c r="K6" s="9">
        <f>IF(K5="","",CHOOSE(WEEKDAY($A$1+8),"Sun","Mon","Tue","Wed","Thu","Fri","Sat"))</f>
        <v/>
      </c>
      <c r="L6" s="9">
        <f>IF(L5="","",CHOOSE(WEEKDAY($A$1+9),"Sun","Mon","Tue","Wed","Thu","Fri","Sat"))</f>
        <v/>
      </c>
      <c r="M6" s="9">
        <f>IF(M5="","",CHOOSE(WEEKDAY($A$1+10),"Sun","Mon","Tue","Wed","Thu","Fri","Sat"))</f>
        <v/>
      </c>
      <c r="N6" s="9">
        <f>IF(N5="","",CHOOSE(WEEKDAY($A$1+11),"Sun","Mon","Tue","Wed","Thu","Fri","Sat"))</f>
        <v/>
      </c>
      <c r="O6" s="9">
        <f>IF(O5="","",CHOOSE(WEEKDAY($A$1+12),"Sun","Mon","Tue","Wed","Thu","Fri","Sat"))</f>
        <v/>
      </c>
      <c r="P6" s="9">
        <f>IF(P5="","",CHOOSE(WEEKDAY($A$1+13),"Sun","Mon","Tue","Wed","Thu","Fri","Sat"))</f>
        <v/>
      </c>
      <c r="Q6" s="9">
        <f>IF(Q5="","",CHOOSE(WEEKDAY($A$1+14),"Sun","Mon","Tue","Wed","Thu","Fri","Sat"))</f>
        <v/>
      </c>
      <c r="R6" s="9">
        <f>IF(R5="","",CHOOSE(WEEKDAY($A$1+15),"Sun","Mon","Tue","Wed","Thu","Fri","Sat"))</f>
        <v/>
      </c>
      <c r="S6" s="9">
        <f>IF(S5="","",CHOOSE(WEEKDAY($A$1+16),"Sun","Mon","Tue","Wed","Thu","Fri","Sat"))</f>
        <v/>
      </c>
      <c r="T6" s="9">
        <f>IF(T5="","",CHOOSE(WEEKDAY($A$1+17),"Sun","Mon","Tue","Wed","Thu","Fri","Sat"))</f>
        <v/>
      </c>
      <c r="U6" s="9">
        <f>IF(U5="","",CHOOSE(WEEKDAY($A$1+18),"Sun","Mon","Tue","Wed","Thu","Fri","Sat"))</f>
        <v/>
      </c>
      <c r="V6" s="9">
        <f>IF(V5="","",CHOOSE(WEEKDAY($A$1+19),"Sun","Mon","Tue","Wed","Thu","Fri","Sat"))</f>
        <v/>
      </c>
      <c r="W6" s="9">
        <f>IF(W5="","",CHOOSE(WEEKDAY($A$1+20),"Sun","Mon","Tue","Wed","Thu","Fri","Sat"))</f>
        <v/>
      </c>
      <c r="X6" s="9">
        <f>IF(X5="","",CHOOSE(WEEKDAY($A$1+21),"Sun","Mon","Tue","Wed","Thu","Fri","Sat"))</f>
        <v/>
      </c>
      <c r="Y6" s="9">
        <f>IF(Y5="","",CHOOSE(WEEKDAY($A$1+22),"Sun","Mon","Tue","Wed","Thu","Fri","Sat"))</f>
        <v/>
      </c>
      <c r="Z6" s="9">
        <f>IF(Z5="","",CHOOSE(WEEKDAY($A$1+23),"Sun","Mon","Tue","Wed","Thu","Fri","Sat"))</f>
        <v/>
      </c>
      <c r="AA6" s="9">
        <f>IF(AA5="","",CHOOSE(WEEKDAY($A$1+24),"Sun","Mon","Tue","Wed","Thu","Fri","Sat"))</f>
        <v/>
      </c>
      <c r="AB6" s="9">
        <f>IF(AB5="","",CHOOSE(WEEKDAY($A$1+25),"Sun","Mon","Tue","Wed","Thu","Fri","Sat"))</f>
        <v/>
      </c>
      <c r="AC6" s="9">
        <f>IF(AC5="","",CHOOSE(WEEKDAY($A$1+26),"Sun","Mon","Tue","Wed","Thu","Fri","Sat"))</f>
        <v/>
      </c>
      <c r="AD6" s="9">
        <f>IF(AD5="","",CHOOSE(WEEKDAY($A$1+27),"Sun","Mon","Tue","Wed","Thu","Fri","Sat"))</f>
        <v/>
      </c>
      <c r="AE6" s="9">
        <f>IF(AE5="","",CHOOSE(WEEKDAY($A$1+28),"Sun","Mon","Tue","Wed","Thu","Fri","Sat"))</f>
        <v/>
      </c>
      <c r="AF6" s="9">
        <f>IF(AF5="","",CHOOSE(WEEKDAY($A$1+29),"Sun","Mon","Tue","Wed","Thu","Fri","Sat"))</f>
        <v/>
      </c>
      <c r="AG6" s="9">
        <f>IF(AG5="","",CHOOSE(WEEKDAY($A$1+30),"Sun","Mon","Tue","Wed","Thu","Fri","Sat"))</f>
        <v/>
      </c>
      <c r="AH6" s="10" t="n"/>
      <c r="AI6" s="10" t="n"/>
      <c r="AJ6" s="10" t="n"/>
      <c r="AK6" s="10" t="n"/>
      <c r="AL6" s="10" t="n"/>
      <c r="AM6" s="10" t="n"/>
      <c r="AN6" s="8" t="n"/>
    </row>
    <row r="7" ht="17" customHeight="1">
      <c r="B7" s="30">
        <f>IF(Jan!B7="","",Jan!B7)</f>
        <v/>
      </c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3">
        <f>IF($B7="","",COUNTIF($C7:$AG7,"P"))</f>
        <v/>
      </c>
      <c r="AI7" s="13">
        <f>IF($B7="","",COUNTIF($C7:$AG7,"L"))</f>
        <v/>
      </c>
      <c r="AJ7" s="13">
        <f>IF($B7="","",COUNTIF($C7:$AG7,"A"))</f>
        <v/>
      </c>
      <c r="AK7" s="13">
        <f>IF($B7="","",COUNTIF($C7:$AG7,"E"))</f>
        <v/>
      </c>
      <c r="AL7" s="13">
        <f>IF($B7="","",COUNTIF($C7:$AG7,"S"))</f>
        <v/>
      </c>
      <c r="AM7" s="13">
        <f>IF($B7="","",COUNTIF($C7:$AG7,"V"))</f>
        <v/>
      </c>
      <c r="AN7" s="14">
        <f>IF(COUNTA($C7:$AG7)-COUNTIF($C7:$AG7,"H")=0,"",(AH7+AI7)/(COUNTA($C7:$AG7)-COUNTIF($C7:$AG7,"H")))</f>
        <v/>
      </c>
    </row>
    <row r="8" ht="17" customHeight="1">
      <c r="B8" s="30">
        <f>IF(Jan!B8="","",Jan!B8)</f>
        <v/>
      </c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3">
        <f>IF($B8="","",COUNTIF($C8:$AG8,"P"))</f>
        <v/>
      </c>
      <c r="AI8" s="13">
        <f>IF($B8="","",COUNTIF($C8:$AG8,"L"))</f>
        <v/>
      </c>
      <c r="AJ8" s="13">
        <f>IF($B8="","",COUNTIF($C8:$AG8,"A"))</f>
        <v/>
      </c>
      <c r="AK8" s="13">
        <f>IF($B8="","",COUNTIF($C8:$AG8,"E"))</f>
        <v/>
      </c>
      <c r="AL8" s="13">
        <f>IF($B8="","",COUNTIF($C8:$AG8,"S"))</f>
        <v/>
      </c>
      <c r="AM8" s="13">
        <f>IF($B8="","",COUNTIF($C8:$AG8,"V"))</f>
        <v/>
      </c>
      <c r="AN8" s="14">
        <f>IF(COUNTA($C8:$AG8)-COUNTIF($C8:$AG8,"H")=0,"",(AH8+AI8)/(COUNTA($C8:$AG8)-COUNTIF($C8:$AG8,"H")))</f>
        <v/>
      </c>
    </row>
    <row r="9" ht="17" customHeight="1">
      <c r="B9" s="30">
        <f>IF(Jan!B9="","",Jan!B9)</f>
        <v/>
      </c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3">
        <f>IF($B9="","",COUNTIF($C9:$AG9,"P"))</f>
        <v/>
      </c>
      <c r="AI9" s="13">
        <f>IF($B9="","",COUNTIF($C9:$AG9,"L"))</f>
        <v/>
      </c>
      <c r="AJ9" s="13">
        <f>IF($B9="","",COUNTIF($C9:$AG9,"A"))</f>
        <v/>
      </c>
      <c r="AK9" s="13">
        <f>IF($B9="","",COUNTIF($C9:$AG9,"E"))</f>
        <v/>
      </c>
      <c r="AL9" s="13">
        <f>IF($B9="","",COUNTIF($C9:$AG9,"S"))</f>
        <v/>
      </c>
      <c r="AM9" s="13">
        <f>IF($B9="","",COUNTIF($C9:$AG9,"V"))</f>
        <v/>
      </c>
      <c r="AN9" s="14">
        <f>IF(COUNTA($C9:$AG9)-COUNTIF($C9:$AG9,"H")=0,"",(AH9+AI9)/(COUNTA($C9:$AG9)-COUNTIF($C9:$AG9,"H")))</f>
        <v/>
      </c>
    </row>
    <row r="10" ht="17" customHeight="1">
      <c r="B10" s="30">
        <f>IF(Jan!B10="","",Jan!B10)</f>
        <v/>
      </c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3">
        <f>IF($B10="","",COUNTIF($C10:$AG10,"P"))</f>
        <v/>
      </c>
      <c r="AI10" s="13">
        <f>IF($B10="","",COUNTIF($C10:$AG10,"L"))</f>
        <v/>
      </c>
      <c r="AJ10" s="13">
        <f>IF($B10="","",COUNTIF($C10:$AG10,"A"))</f>
        <v/>
      </c>
      <c r="AK10" s="13">
        <f>IF($B10="","",COUNTIF($C10:$AG10,"E"))</f>
        <v/>
      </c>
      <c r="AL10" s="13">
        <f>IF($B10="","",COUNTIF($C10:$AG10,"S"))</f>
        <v/>
      </c>
      <c r="AM10" s="13">
        <f>IF($B10="","",COUNTIF($C10:$AG10,"V"))</f>
        <v/>
      </c>
      <c r="AN10" s="14">
        <f>IF(COUNTA($C10:$AG10)-COUNTIF($C10:$AG10,"H")=0,"",(AH10+AI10)/(COUNTA($C10:$AG10)-COUNTIF($C10:$AG10,"H")))</f>
        <v/>
      </c>
    </row>
    <row r="11" ht="17" customHeight="1">
      <c r="B11" s="30">
        <f>IF(Jan!B11="","",Jan!B11)</f>
        <v/>
      </c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3">
        <f>IF($B11="","",COUNTIF($C11:$AG11,"P"))</f>
        <v/>
      </c>
      <c r="AI11" s="13">
        <f>IF($B11="","",COUNTIF($C11:$AG11,"L"))</f>
        <v/>
      </c>
      <c r="AJ11" s="13">
        <f>IF($B11="","",COUNTIF($C11:$AG11,"A"))</f>
        <v/>
      </c>
      <c r="AK11" s="13">
        <f>IF($B11="","",COUNTIF($C11:$AG11,"E"))</f>
        <v/>
      </c>
      <c r="AL11" s="13">
        <f>IF($B11="","",COUNTIF($C11:$AG11,"S"))</f>
        <v/>
      </c>
      <c r="AM11" s="13">
        <f>IF($B11="","",COUNTIF($C11:$AG11,"V"))</f>
        <v/>
      </c>
      <c r="AN11" s="14">
        <f>IF(COUNTA($C11:$AG11)-COUNTIF($C11:$AG11,"H")=0,"",(AH11+AI11)/(COUNTA($C11:$AG11)-COUNTIF($C11:$AG11,"H")))</f>
        <v/>
      </c>
    </row>
    <row r="12" ht="17" customHeight="1">
      <c r="B12" s="30">
        <f>IF(Jan!B12="","",Jan!B12)</f>
        <v/>
      </c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3">
        <f>IF($B12="","",COUNTIF($C12:$AG12,"P"))</f>
        <v/>
      </c>
      <c r="AI12" s="13">
        <f>IF($B12="","",COUNTIF($C12:$AG12,"L"))</f>
        <v/>
      </c>
      <c r="AJ12" s="13">
        <f>IF($B12="","",COUNTIF($C12:$AG12,"A"))</f>
        <v/>
      </c>
      <c r="AK12" s="13">
        <f>IF($B12="","",COUNTIF($C12:$AG12,"E"))</f>
        <v/>
      </c>
      <c r="AL12" s="13">
        <f>IF($B12="","",COUNTIF($C12:$AG12,"S"))</f>
        <v/>
      </c>
      <c r="AM12" s="13">
        <f>IF($B12="","",COUNTIF($C12:$AG12,"V"))</f>
        <v/>
      </c>
      <c r="AN12" s="14">
        <f>IF(COUNTA($C12:$AG12)-COUNTIF($C12:$AG12,"H")=0,"",(AH12+AI12)/(COUNTA($C12:$AG12)-COUNTIF($C12:$AG12,"H")))</f>
        <v/>
      </c>
    </row>
    <row r="13" ht="17" customHeight="1">
      <c r="B13" s="30">
        <f>IF(Jan!B13="","",Jan!B13)</f>
        <v/>
      </c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3">
        <f>IF($B13="","",COUNTIF($C13:$AG13,"P"))</f>
        <v/>
      </c>
      <c r="AI13" s="13">
        <f>IF($B13="","",COUNTIF($C13:$AG13,"L"))</f>
        <v/>
      </c>
      <c r="AJ13" s="13">
        <f>IF($B13="","",COUNTIF($C13:$AG13,"A"))</f>
        <v/>
      </c>
      <c r="AK13" s="13">
        <f>IF($B13="","",COUNTIF($C13:$AG13,"E"))</f>
        <v/>
      </c>
      <c r="AL13" s="13">
        <f>IF($B13="","",COUNTIF($C13:$AG13,"S"))</f>
        <v/>
      </c>
      <c r="AM13" s="13">
        <f>IF($B13="","",COUNTIF($C13:$AG13,"V"))</f>
        <v/>
      </c>
      <c r="AN13" s="14">
        <f>IF(COUNTA($C13:$AG13)-COUNTIF($C13:$AG13,"H")=0,"",(AH13+AI13)/(COUNTA($C13:$AG13)-COUNTIF($C13:$AG13,"H")))</f>
        <v/>
      </c>
    </row>
    <row r="14" ht="17" customHeight="1">
      <c r="B14" s="30">
        <f>IF(Jan!B14="","",Jan!B14)</f>
        <v/>
      </c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3">
        <f>IF($B14="","",COUNTIF($C14:$AG14,"P"))</f>
        <v/>
      </c>
      <c r="AI14" s="13">
        <f>IF($B14="","",COUNTIF($C14:$AG14,"L"))</f>
        <v/>
      </c>
      <c r="AJ14" s="13">
        <f>IF($B14="","",COUNTIF($C14:$AG14,"A"))</f>
        <v/>
      </c>
      <c r="AK14" s="13">
        <f>IF($B14="","",COUNTIF($C14:$AG14,"E"))</f>
        <v/>
      </c>
      <c r="AL14" s="13">
        <f>IF($B14="","",COUNTIF($C14:$AG14,"S"))</f>
        <v/>
      </c>
      <c r="AM14" s="13">
        <f>IF($B14="","",COUNTIF($C14:$AG14,"V"))</f>
        <v/>
      </c>
      <c r="AN14" s="14">
        <f>IF(COUNTA($C14:$AG14)-COUNTIF($C14:$AG14,"H")=0,"",(AH14+AI14)/(COUNTA($C14:$AG14)-COUNTIF($C14:$AG14,"H")))</f>
        <v/>
      </c>
    </row>
    <row r="15" ht="17" customHeight="1">
      <c r="B15" s="30">
        <f>IF(Jan!B15="","",Jan!B15)</f>
        <v/>
      </c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3">
        <f>IF($B15="","",COUNTIF($C15:$AG15,"P"))</f>
        <v/>
      </c>
      <c r="AI15" s="13">
        <f>IF($B15="","",COUNTIF($C15:$AG15,"L"))</f>
        <v/>
      </c>
      <c r="AJ15" s="13">
        <f>IF($B15="","",COUNTIF($C15:$AG15,"A"))</f>
        <v/>
      </c>
      <c r="AK15" s="13">
        <f>IF($B15="","",COUNTIF($C15:$AG15,"E"))</f>
        <v/>
      </c>
      <c r="AL15" s="13">
        <f>IF($B15="","",COUNTIF($C15:$AG15,"S"))</f>
        <v/>
      </c>
      <c r="AM15" s="13">
        <f>IF($B15="","",COUNTIF($C15:$AG15,"V"))</f>
        <v/>
      </c>
      <c r="AN15" s="14">
        <f>IF(COUNTA($C15:$AG15)-COUNTIF($C15:$AG15,"H")=0,"",(AH15+AI15)/(COUNTA($C15:$AG15)-COUNTIF($C15:$AG15,"H")))</f>
        <v/>
      </c>
    </row>
    <row r="16" ht="17" customHeight="1">
      <c r="B16" s="30">
        <f>IF(Jan!B16="","",Jan!B16)</f>
        <v/>
      </c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3">
        <f>IF($B16="","",COUNTIF($C16:$AG16,"P"))</f>
        <v/>
      </c>
      <c r="AI16" s="13">
        <f>IF($B16="","",COUNTIF($C16:$AG16,"L"))</f>
        <v/>
      </c>
      <c r="AJ16" s="13">
        <f>IF($B16="","",COUNTIF($C16:$AG16,"A"))</f>
        <v/>
      </c>
      <c r="AK16" s="13">
        <f>IF($B16="","",COUNTIF($C16:$AG16,"E"))</f>
        <v/>
      </c>
      <c r="AL16" s="13">
        <f>IF($B16="","",COUNTIF($C16:$AG16,"S"))</f>
        <v/>
      </c>
      <c r="AM16" s="13">
        <f>IF($B16="","",COUNTIF($C16:$AG16,"V"))</f>
        <v/>
      </c>
      <c r="AN16" s="14">
        <f>IF(COUNTA($C16:$AG16)-COUNTIF($C16:$AG16,"H")=0,"",(AH16+AI16)/(COUNTA($C16:$AG16)-COUNTIF($C16:$AG16,"H")))</f>
        <v/>
      </c>
    </row>
    <row r="17" ht="17" customHeight="1">
      <c r="B17" s="30">
        <f>IF(Jan!B17="","",Jan!B17)</f>
        <v/>
      </c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3">
        <f>IF($B17="","",COUNTIF($C17:$AG17,"P"))</f>
        <v/>
      </c>
      <c r="AI17" s="13">
        <f>IF($B17="","",COUNTIF($C17:$AG17,"L"))</f>
        <v/>
      </c>
      <c r="AJ17" s="13">
        <f>IF($B17="","",COUNTIF($C17:$AG17,"A"))</f>
        <v/>
      </c>
      <c r="AK17" s="13">
        <f>IF($B17="","",COUNTIF($C17:$AG17,"E"))</f>
        <v/>
      </c>
      <c r="AL17" s="13">
        <f>IF($B17="","",COUNTIF($C17:$AG17,"S"))</f>
        <v/>
      </c>
      <c r="AM17" s="13">
        <f>IF($B17="","",COUNTIF($C17:$AG17,"V"))</f>
        <v/>
      </c>
      <c r="AN17" s="14">
        <f>IF(COUNTA($C17:$AG17)-COUNTIF($C17:$AG17,"H")=0,"",(AH17+AI17)/(COUNTA($C17:$AG17)-COUNTIF($C17:$AG17,"H")))</f>
        <v/>
      </c>
    </row>
    <row r="18" ht="17" customHeight="1">
      <c r="B18" s="30">
        <f>IF(Jan!B18="","",Jan!B18)</f>
        <v/>
      </c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3">
        <f>IF($B18="","",COUNTIF($C18:$AG18,"P"))</f>
        <v/>
      </c>
      <c r="AI18" s="13">
        <f>IF($B18="","",COUNTIF($C18:$AG18,"L"))</f>
        <v/>
      </c>
      <c r="AJ18" s="13">
        <f>IF($B18="","",COUNTIF($C18:$AG18,"A"))</f>
        <v/>
      </c>
      <c r="AK18" s="13">
        <f>IF($B18="","",COUNTIF($C18:$AG18,"E"))</f>
        <v/>
      </c>
      <c r="AL18" s="13">
        <f>IF($B18="","",COUNTIF($C18:$AG18,"S"))</f>
        <v/>
      </c>
      <c r="AM18" s="13">
        <f>IF($B18="","",COUNTIF($C18:$AG18,"V"))</f>
        <v/>
      </c>
      <c r="AN18" s="14">
        <f>IF(COUNTA($C18:$AG18)-COUNTIF($C18:$AG18,"H")=0,"",(AH18+AI18)/(COUNTA($C18:$AG18)-COUNTIF($C18:$AG18,"H")))</f>
        <v/>
      </c>
    </row>
    <row r="19" ht="17" customHeight="1">
      <c r="B19" s="30">
        <f>IF(Jan!B19="","",Jan!B19)</f>
        <v/>
      </c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3">
        <f>IF($B19="","",COUNTIF($C19:$AG19,"P"))</f>
        <v/>
      </c>
      <c r="AI19" s="13">
        <f>IF($B19="","",COUNTIF($C19:$AG19,"L"))</f>
        <v/>
      </c>
      <c r="AJ19" s="13">
        <f>IF($B19="","",COUNTIF($C19:$AG19,"A"))</f>
        <v/>
      </c>
      <c r="AK19" s="13">
        <f>IF($B19="","",COUNTIF($C19:$AG19,"E"))</f>
        <v/>
      </c>
      <c r="AL19" s="13">
        <f>IF($B19="","",COUNTIF($C19:$AG19,"S"))</f>
        <v/>
      </c>
      <c r="AM19" s="13">
        <f>IF($B19="","",COUNTIF($C19:$AG19,"V"))</f>
        <v/>
      </c>
      <c r="AN19" s="14">
        <f>IF(COUNTA($C19:$AG19)-COUNTIF($C19:$AG19,"H")=0,"",(AH19+AI19)/(COUNTA($C19:$AG19)-COUNTIF($C19:$AG19,"H")))</f>
        <v/>
      </c>
    </row>
    <row r="20" ht="17" customHeight="1">
      <c r="B20" s="30">
        <f>IF(Jan!B20="","",Jan!B20)</f>
        <v/>
      </c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2" t="n"/>
      <c r="AH20" s="13">
        <f>IF($B20="","",COUNTIF($C20:$AG20,"P"))</f>
        <v/>
      </c>
      <c r="AI20" s="13">
        <f>IF($B20="","",COUNTIF($C20:$AG20,"L"))</f>
        <v/>
      </c>
      <c r="AJ20" s="13">
        <f>IF($B20="","",COUNTIF($C20:$AG20,"A"))</f>
        <v/>
      </c>
      <c r="AK20" s="13">
        <f>IF($B20="","",COUNTIF($C20:$AG20,"E"))</f>
        <v/>
      </c>
      <c r="AL20" s="13">
        <f>IF($B20="","",COUNTIF($C20:$AG20,"S"))</f>
        <v/>
      </c>
      <c r="AM20" s="13">
        <f>IF($B20="","",COUNTIF($C20:$AG20,"V"))</f>
        <v/>
      </c>
      <c r="AN20" s="14">
        <f>IF(COUNTA($C20:$AG20)-COUNTIF($C20:$AG20,"H")=0,"",(AH20+AI20)/(COUNTA($C20:$AG20)-COUNTIF($C20:$AG20,"H")))</f>
        <v/>
      </c>
    </row>
    <row r="21" ht="17" customHeight="1">
      <c r="B21" s="30">
        <f>IF(Jan!B21="","",Jan!B21)</f>
        <v/>
      </c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3">
        <f>IF($B21="","",COUNTIF($C21:$AG21,"P"))</f>
        <v/>
      </c>
      <c r="AI21" s="13">
        <f>IF($B21="","",COUNTIF($C21:$AG21,"L"))</f>
        <v/>
      </c>
      <c r="AJ21" s="13">
        <f>IF($B21="","",COUNTIF($C21:$AG21,"A"))</f>
        <v/>
      </c>
      <c r="AK21" s="13">
        <f>IF($B21="","",COUNTIF($C21:$AG21,"E"))</f>
        <v/>
      </c>
      <c r="AL21" s="13">
        <f>IF($B21="","",COUNTIF($C21:$AG21,"S"))</f>
        <v/>
      </c>
      <c r="AM21" s="13">
        <f>IF($B21="","",COUNTIF($C21:$AG21,"V"))</f>
        <v/>
      </c>
      <c r="AN21" s="14">
        <f>IF(COUNTA($C21:$AG21)-COUNTIF($C21:$AG21,"H")=0,"",(AH21+AI21)/(COUNTA($C21:$AG21)-COUNTIF($C21:$AG21,"H")))</f>
        <v/>
      </c>
    </row>
    <row r="22" ht="17" customHeight="1">
      <c r="B22" s="30">
        <f>IF(Jan!B22="","",Jan!B22)</f>
        <v/>
      </c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2" t="n"/>
      <c r="X22" s="12" t="n"/>
      <c r="Y22" s="12" t="n"/>
      <c r="Z22" s="12" t="n"/>
      <c r="AA22" s="12" t="n"/>
      <c r="AB22" s="12" t="n"/>
      <c r="AC22" s="12" t="n"/>
      <c r="AD22" s="12" t="n"/>
      <c r="AE22" s="12" t="n"/>
      <c r="AF22" s="12" t="n"/>
      <c r="AG22" s="12" t="n"/>
      <c r="AH22" s="13">
        <f>IF($B22="","",COUNTIF($C22:$AG22,"P"))</f>
        <v/>
      </c>
      <c r="AI22" s="13">
        <f>IF($B22="","",COUNTIF($C22:$AG22,"L"))</f>
        <v/>
      </c>
      <c r="AJ22" s="13">
        <f>IF($B22="","",COUNTIF($C22:$AG22,"A"))</f>
        <v/>
      </c>
      <c r="AK22" s="13">
        <f>IF($B22="","",COUNTIF($C22:$AG22,"E"))</f>
        <v/>
      </c>
      <c r="AL22" s="13">
        <f>IF($B22="","",COUNTIF($C22:$AG22,"S"))</f>
        <v/>
      </c>
      <c r="AM22" s="13">
        <f>IF($B22="","",COUNTIF($C22:$AG22,"V"))</f>
        <v/>
      </c>
      <c r="AN22" s="14">
        <f>IF(COUNTA($C22:$AG22)-COUNTIF($C22:$AG22,"H")=0,"",(AH22+AI22)/(COUNTA($C22:$AG22)-COUNTIF($C22:$AG22,"H")))</f>
        <v/>
      </c>
    </row>
    <row r="23" ht="17" customHeight="1">
      <c r="B23" s="30">
        <f>IF(Jan!B23="","",Jan!B23)</f>
        <v/>
      </c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2" t="n"/>
      <c r="AH23" s="13">
        <f>IF($B23="","",COUNTIF($C23:$AG23,"P"))</f>
        <v/>
      </c>
      <c r="AI23" s="13">
        <f>IF($B23="","",COUNTIF($C23:$AG23,"L"))</f>
        <v/>
      </c>
      <c r="AJ23" s="13">
        <f>IF($B23="","",COUNTIF($C23:$AG23,"A"))</f>
        <v/>
      </c>
      <c r="AK23" s="13">
        <f>IF($B23="","",COUNTIF($C23:$AG23,"E"))</f>
        <v/>
      </c>
      <c r="AL23" s="13">
        <f>IF($B23="","",COUNTIF($C23:$AG23,"S"))</f>
        <v/>
      </c>
      <c r="AM23" s="13">
        <f>IF($B23="","",COUNTIF($C23:$AG23,"V"))</f>
        <v/>
      </c>
      <c r="AN23" s="14">
        <f>IF(COUNTA($C23:$AG23)-COUNTIF($C23:$AG23,"H")=0,"",(AH23+AI23)/(COUNTA($C23:$AG23)-COUNTIF($C23:$AG23,"H")))</f>
        <v/>
      </c>
    </row>
    <row r="24" ht="17" customHeight="1">
      <c r="B24" s="30">
        <f>IF(Jan!B24="","",Jan!B24)</f>
        <v/>
      </c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3">
        <f>IF($B24="","",COUNTIF($C24:$AG24,"P"))</f>
        <v/>
      </c>
      <c r="AI24" s="13">
        <f>IF($B24="","",COUNTIF($C24:$AG24,"L"))</f>
        <v/>
      </c>
      <c r="AJ24" s="13">
        <f>IF($B24="","",COUNTIF($C24:$AG24,"A"))</f>
        <v/>
      </c>
      <c r="AK24" s="13">
        <f>IF($B24="","",COUNTIF($C24:$AG24,"E"))</f>
        <v/>
      </c>
      <c r="AL24" s="13">
        <f>IF($B24="","",COUNTIF($C24:$AG24,"S"))</f>
        <v/>
      </c>
      <c r="AM24" s="13">
        <f>IF($B24="","",COUNTIF($C24:$AG24,"V"))</f>
        <v/>
      </c>
      <c r="AN24" s="14">
        <f>IF(COUNTA($C24:$AG24)-COUNTIF($C24:$AG24,"H")=0,"",(AH24+AI24)/(COUNTA($C24:$AG24)-COUNTIF($C24:$AG24,"H")))</f>
        <v/>
      </c>
    </row>
    <row r="25" ht="17" customHeight="1">
      <c r="B25" s="30">
        <f>IF(Jan!B25="","",Jan!B25)</f>
        <v/>
      </c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2" t="n"/>
      <c r="AH25" s="13">
        <f>IF($B25="","",COUNTIF($C25:$AG25,"P"))</f>
        <v/>
      </c>
      <c r="AI25" s="13">
        <f>IF($B25="","",COUNTIF($C25:$AG25,"L"))</f>
        <v/>
      </c>
      <c r="AJ25" s="13">
        <f>IF($B25="","",COUNTIF($C25:$AG25,"A"))</f>
        <v/>
      </c>
      <c r="AK25" s="13">
        <f>IF($B25="","",COUNTIF($C25:$AG25,"E"))</f>
        <v/>
      </c>
      <c r="AL25" s="13">
        <f>IF($B25="","",COUNTIF($C25:$AG25,"S"))</f>
        <v/>
      </c>
      <c r="AM25" s="13">
        <f>IF($B25="","",COUNTIF($C25:$AG25,"V"))</f>
        <v/>
      </c>
      <c r="AN25" s="14">
        <f>IF(COUNTA($C25:$AG25)-COUNTIF($C25:$AG25,"H")=0,"",(AH25+AI25)/(COUNTA($C25:$AG25)-COUNTIF($C25:$AG25,"H")))</f>
        <v/>
      </c>
    </row>
    <row r="26" ht="17" customHeight="1">
      <c r="B26" s="30">
        <f>IF(Jan!B26="","",Jan!B26)</f>
        <v/>
      </c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3">
        <f>IF($B26="","",COUNTIF($C26:$AG26,"P"))</f>
        <v/>
      </c>
      <c r="AI26" s="13">
        <f>IF($B26="","",COUNTIF($C26:$AG26,"L"))</f>
        <v/>
      </c>
      <c r="AJ26" s="13">
        <f>IF($B26="","",COUNTIF($C26:$AG26,"A"))</f>
        <v/>
      </c>
      <c r="AK26" s="13">
        <f>IF($B26="","",COUNTIF($C26:$AG26,"E"))</f>
        <v/>
      </c>
      <c r="AL26" s="13">
        <f>IF($B26="","",COUNTIF($C26:$AG26,"S"))</f>
        <v/>
      </c>
      <c r="AM26" s="13">
        <f>IF($B26="","",COUNTIF($C26:$AG26,"V"))</f>
        <v/>
      </c>
      <c r="AN26" s="14">
        <f>IF(COUNTA($C26:$AG26)-COUNTIF($C26:$AG26,"H")=0,"",(AH26+AI26)/(COUNTA($C26:$AG26)-COUNTIF($C26:$AG26,"H")))</f>
        <v/>
      </c>
    </row>
    <row r="27" ht="17" customHeight="1">
      <c r="B27" s="30">
        <f>IF(Jan!B27="","",Jan!B27)</f>
        <v/>
      </c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2" t="n"/>
      <c r="AH27" s="13">
        <f>IF($B27="","",COUNTIF($C27:$AG27,"P"))</f>
        <v/>
      </c>
      <c r="AI27" s="13">
        <f>IF($B27="","",COUNTIF($C27:$AG27,"L"))</f>
        <v/>
      </c>
      <c r="AJ27" s="13">
        <f>IF($B27="","",COUNTIF($C27:$AG27,"A"))</f>
        <v/>
      </c>
      <c r="AK27" s="13">
        <f>IF($B27="","",COUNTIF($C27:$AG27,"E"))</f>
        <v/>
      </c>
      <c r="AL27" s="13">
        <f>IF($B27="","",COUNTIF($C27:$AG27,"S"))</f>
        <v/>
      </c>
      <c r="AM27" s="13">
        <f>IF($B27="","",COUNTIF($C27:$AG27,"V"))</f>
        <v/>
      </c>
      <c r="AN27" s="14">
        <f>IF(COUNTA($C27:$AG27)-COUNTIF($C27:$AG27,"H")=0,"",(AH27+AI27)/(COUNTA($C27:$AG27)-COUNTIF($C27:$AG27,"H")))</f>
        <v/>
      </c>
    </row>
    <row r="28" ht="17" customHeight="1">
      <c r="B28" s="30">
        <f>IF(Jan!B28="","",Jan!B28)</f>
        <v/>
      </c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2" t="n"/>
      <c r="AB28" s="12" t="n"/>
      <c r="AC28" s="12" t="n"/>
      <c r="AD28" s="12" t="n"/>
      <c r="AE28" s="12" t="n"/>
      <c r="AF28" s="12" t="n"/>
      <c r="AG28" s="12" t="n"/>
      <c r="AH28" s="13">
        <f>IF($B28="","",COUNTIF($C28:$AG28,"P"))</f>
        <v/>
      </c>
      <c r="AI28" s="13">
        <f>IF($B28="","",COUNTIF($C28:$AG28,"L"))</f>
        <v/>
      </c>
      <c r="AJ28" s="13">
        <f>IF($B28="","",COUNTIF($C28:$AG28,"A"))</f>
        <v/>
      </c>
      <c r="AK28" s="13">
        <f>IF($B28="","",COUNTIF($C28:$AG28,"E"))</f>
        <v/>
      </c>
      <c r="AL28" s="13">
        <f>IF($B28="","",COUNTIF($C28:$AG28,"S"))</f>
        <v/>
      </c>
      <c r="AM28" s="13">
        <f>IF($B28="","",COUNTIF($C28:$AG28,"V"))</f>
        <v/>
      </c>
      <c r="AN28" s="14">
        <f>IF(COUNTA($C28:$AG28)-COUNTIF($C28:$AG28,"H")=0,"",(AH28+AI28)/(COUNTA($C28:$AG28)-COUNTIF($C28:$AG28,"H")))</f>
        <v/>
      </c>
    </row>
    <row r="29" ht="17" customHeight="1">
      <c r="B29" s="30">
        <f>IF(Jan!B29="","",Jan!B29)</f>
        <v/>
      </c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  <c r="W29" s="12" t="n"/>
      <c r="X29" s="12" t="n"/>
      <c r="Y29" s="12" t="n"/>
      <c r="Z29" s="12" t="n"/>
      <c r="AA29" s="12" t="n"/>
      <c r="AB29" s="12" t="n"/>
      <c r="AC29" s="12" t="n"/>
      <c r="AD29" s="12" t="n"/>
      <c r="AE29" s="12" t="n"/>
      <c r="AF29" s="12" t="n"/>
      <c r="AG29" s="12" t="n"/>
      <c r="AH29" s="13">
        <f>IF($B29="","",COUNTIF($C29:$AG29,"P"))</f>
        <v/>
      </c>
      <c r="AI29" s="13">
        <f>IF($B29="","",COUNTIF($C29:$AG29,"L"))</f>
        <v/>
      </c>
      <c r="AJ29" s="13">
        <f>IF($B29="","",COUNTIF($C29:$AG29,"A"))</f>
        <v/>
      </c>
      <c r="AK29" s="13">
        <f>IF($B29="","",COUNTIF($C29:$AG29,"E"))</f>
        <v/>
      </c>
      <c r="AL29" s="13">
        <f>IF($B29="","",COUNTIF($C29:$AG29,"S"))</f>
        <v/>
      </c>
      <c r="AM29" s="13">
        <f>IF($B29="","",COUNTIF($C29:$AG29,"V"))</f>
        <v/>
      </c>
      <c r="AN29" s="14">
        <f>IF(COUNTA($C29:$AG29)-COUNTIF($C29:$AG29,"H")=0,"",(AH29+AI29)/(COUNTA($C29:$AG29)-COUNTIF($C29:$AG29,"H")))</f>
        <v/>
      </c>
    </row>
    <row r="30" ht="17" customHeight="1">
      <c r="B30" s="30">
        <f>IF(Jan!B30="","",Jan!B30)</f>
        <v/>
      </c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  <c r="V30" s="12" t="n"/>
      <c r="W30" s="12" t="n"/>
      <c r="X30" s="12" t="n"/>
      <c r="Y30" s="12" t="n"/>
      <c r="Z30" s="12" t="n"/>
      <c r="AA30" s="12" t="n"/>
      <c r="AB30" s="12" t="n"/>
      <c r="AC30" s="12" t="n"/>
      <c r="AD30" s="12" t="n"/>
      <c r="AE30" s="12" t="n"/>
      <c r="AF30" s="12" t="n"/>
      <c r="AG30" s="12" t="n"/>
      <c r="AH30" s="13">
        <f>IF($B30="","",COUNTIF($C30:$AG30,"P"))</f>
        <v/>
      </c>
      <c r="AI30" s="13">
        <f>IF($B30="","",COUNTIF($C30:$AG30,"L"))</f>
        <v/>
      </c>
      <c r="AJ30" s="13">
        <f>IF($B30="","",COUNTIF($C30:$AG30,"A"))</f>
        <v/>
      </c>
      <c r="AK30" s="13">
        <f>IF($B30="","",COUNTIF($C30:$AG30,"E"))</f>
        <v/>
      </c>
      <c r="AL30" s="13">
        <f>IF($B30="","",COUNTIF($C30:$AG30,"S"))</f>
        <v/>
      </c>
      <c r="AM30" s="13">
        <f>IF($B30="","",COUNTIF($C30:$AG30,"V"))</f>
        <v/>
      </c>
      <c r="AN30" s="14">
        <f>IF(COUNTA($C30:$AG30)-COUNTIF($C30:$AG30,"H")=0,"",(AH30+AI30)/(COUNTA($C30:$AG30)-COUNTIF($C30:$AG30,"H")))</f>
        <v/>
      </c>
    </row>
    <row r="31" ht="17" customHeight="1">
      <c r="B31" s="30">
        <f>IF(Jan!B31="","",Jan!B31)</f>
        <v/>
      </c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  <c r="AA31" s="12" t="n"/>
      <c r="AB31" s="12" t="n"/>
      <c r="AC31" s="12" t="n"/>
      <c r="AD31" s="12" t="n"/>
      <c r="AE31" s="12" t="n"/>
      <c r="AF31" s="12" t="n"/>
      <c r="AG31" s="12" t="n"/>
      <c r="AH31" s="13">
        <f>IF($B31="","",COUNTIF($C31:$AG31,"P"))</f>
        <v/>
      </c>
      <c r="AI31" s="13">
        <f>IF($B31="","",COUNTIF($C31:$AG31,"L"))</f>
        <v/>
      </c>
      <c r="AJ31" s="13">
        <f>IF($B31="","",COUNTIF($C31:$AG31,"A"))</f>
        <v/>
      </c>
      <c r="AK31" s="13">
        <f>IF($B31="","",COUNTIF($C31:$AG31,"E"))</f>
        <v/>
      </c>
      <c r="AL31" s="13">
        <f>IF($B31="","",COUNTIF($C31:$AG31,"S"))</f>
        <v/>
      </c>
      <c r="AM31" s="13">
        <f>IF($B31="","",COUNTIF($C31:$AG31,"V"))</f>
        <v/>
      </c>
      <c r="AN31" s="14">
        <f>IF(COUNTA($C31:$AG31)-COUNTIF($C31:$AG31,"H")=0,"",(AH31+AI31)/(COUNTA($C31:$AG31)-COUNTIF($C31:$AG31,"H")))</f>
        <v/>
      </c>
    </row>
    <row r="32">
      <c r="B32" s="15" t="inlineStr">
        <is>
          <t>PRESENT (P+L)</t>
        </is>
      </c>
      <c r="C32" s="16">
        <f>IF(COUNTA(C7:C31)=0,"",COUNTIF(C7:C31,"P")+COUNTIF(C7:C31,"L"))</f>
        <v/>
      </c>
      <c r="D32" s="16">
        <f>IF(COUNTA(D7:D31)=0,"",COUNTIF(D7:D31,"P")+COUNTIF(D7:D31,"L"))</f>
        <v/>
      </c>
      <c r="E32" s="16">
        <f>IF(COUNTA(E7:E31)=0,"",COUNTIF(E7:E31,"P")+COUNTIF(E7:E31,"L"))</f>
        <v/>
      </c>
      <c r="F32" s="16">
        <f>IF(COUNTA(F7:F31)=0,"",COUNTIF(F7:F31,"P")+COUNTIF(F7:F31,"L"))</f>
        <v/>
      </c>
      <c r="G32" s="16">
        <f>IF(COUNTA(G7:G31)=0,"",COUNTIF(G7:G31,"P")+COUNTIF(G7:G31,"L"))</f>
        <v/>
      </c>
      <c r="H32" s="16">
        <f>IF(COUNTA(H7:H31)=0,"",COUNTIF(H7:H31,"P")+COUNTIF(H7:H31,"L"))</f>
        <v/>
      </c>
      <c r="I32" s="16">
        <f>IF(COUNTA(I7:I31)=0,"",COUNTIF(I7:I31,"P")+COUNTIF(I7:I31,"L"))</f>
        <v/>
      </c>
      <c r="J32" s="16">
        <f>IF(COUNTA(J7:J31)=0,"",COUNTIF(J7:J31,"P")+COUNTIF(J7:J31,"L"))</f>
        <v/>
      </c>
      <c r="K32" s="16">
        <f>IF(COUNTA(K7:K31)=0,"",COUNTIF(K7:K31,"P")+COUNTIF(K7:K31,"L"))</f>
        <v/>
      </c>
      <c r="L32" s="16">
        <f>IF(COUNTA(L7:L31)=0,"",COUNTIF(L7:L31,"P")+COUNTIF(L7:L31,"L"))</f>
        <v/>
      </c>
      <c r="M32" s="16">
        <f>IF(COUNTA(M7:M31)=0,"",COUNTIF(M7:M31,"P")+COUNTIF(M7:M31,"L"))</f>
        <v/>
      </c>
      <c r="N32" s="16">
        <f>IF(COUNTA(N7:N31)=0,"",COUNTIF(N7:N31,"P")+COUNTIF(N7:N31,"L"))</f>
        <v/>
      </c>
      <c r="O32" s="16">
        <f>IF(COUNTA(O7:O31)=0,"",COUNTIF(O7:O31,"P")+COUNTIF(O7:O31,"L"))</f>
        <v/>
      </c>
      <c r="P32" s="16">
        <f>IF(COUNTA(P7:P31)=0,"",COUNTIF(P7:P31,"P")+COUNTIF(P7:P31,"L"))</f>
        <v/>
      </c>
      <c r="Q32" s="16">
        <f>IF(COUNTA(Q7:Q31)=0,"",COUNTIF(Q7:Q31,"P")+COUNTIF(Q7:Q31,"L"))</f>
        <v/>
      </c>
      <c r="R32" s="16">
        <f>IF(COUNTA(R7:R31)=0,"",COUNTIF(R7:R31,"P")+COUNTIF(R7:R31,"L"))</f>
        <v/>
      </c>
      <c r="S32" s="16">
        <f>IF(COUNTA(S7:S31)=0,"",COUNTIF(S7:S31,"P")+COUNTIF(S7:S31,"L"))</f>
        <v/>
      </c>
      <c r="T32" s="16">
        <f>IF(COUNTA(T7:T31)=0,"",COUNTIF(T7:T31,"P")+COUNTIF(T7:T31,"L"))</f>
        <v/>
      </c>
      <c r="U32" s="16">
        <f>IF(COUNTA(U7:U31)=0,"",COUNTIF(U7:U31,"P")+COUNTIF(U7:U31,"L"))</f>
        <v/>
      </c>
      <c r="V32" s="16">
        <f>IF(COUNTA(V7:V31)=0,"",COUNTIF(V7:V31,"P")+COUNTIF(V7:V31,"L"))</f>
        <v/>
      </c>
      <c r="W32" s="16">
        <f>IF(COUNTA(W7:W31)=0,"",COUNTIF(W7:W31,"P")+COUNTIF(W7:W31,"L"))</f>
        <v/>
      </c>
      <c r="X32" s="16">
        <f>IF(COUNTA(X7:X31)=0,"",COUNTIF(X7:X31,"P")+COUNTIF(X7:X31,"L"))</f>
        <v/>
      </c>
      <c r="Y32" s="16">
        <f>IF(COUNTA(Y7:Y31)=0,"",COUNTIF(Y7:Y31,"P")+COUNTIF(Y7:Y31,"L"))</f>
        <v/>
      </c>
      <c r="Z32" s="16">
        <f>IF(COUNTA(Z7:Z31)=0,"",COUNTIF(Z7:Z31,"P")+COUNTIF(Z7:Z31,"L"))</f>
        <v/>
      </c>
      <c r="AA32" s="16">
        <f>IF(COUNTA(AA7:AA31)=0,"",COUNTIF(AA7:AA31,"P")+COUNTIF(AA7:AA31,"L"))</f>
        <v/>
      </c>
      <c r="AB32" s="16">
        <f>IF(COUNTA(AB7:AB31)=0,"",COUNTIF(AB7:AB31,"P")+COUNTIF(AB7:AB31,"L"))</f>
        <v/>
      </c>
      <c r="AC32" s="16">
        <f>IF(COUNTA(AC7:AC31)=0,"",COUNTIF(AC7:AC31,"P")+COUNTIF(AC7:AC31,"L"))</f>
        <v/>
      </c>
      <c r="AD32" s="16">
        <f>IF(COUNTA(AD7:AD31)=0,"",COUNTIF(AD7:AD31,"P")+COUNTIF(AD7:AD31,"L"))</f>
        <v/>
      </c>
      <c r="AE32" s="16">
        <f>IF(COUNTA(AE7:AE31)=0,"",COUNTIF(AE7:AE31,"P")+COUNTIF(AE7:AE31,"L"))</f>
        <v/>
      </c>
      <c r="AF32" s="16">
        <f>IF(COUNTA(AF7:AF31)=0,"",COUNTIF(AF7:AF31,"P")+COUNTIF(AF7:AF31,"L"))</f>
        <v/>
      </c>
      <c r="AG32" s="16">
        <f>IF(COUNTA(AG7:AG31)=0,"",COUNTIF(AG7:AG31,"P")+COUNTIF(AG7:AG31,"L"))</f>
        <v/>
      </c>
      <c r="AH32" s="17" t="n"/>
      <c r="AI32" s="17" t="n"/>
      <c r="AJ32" s="17" t="n"/>
      <c r="AK32" s="17" t="n"/>
      <c r="AL32" s="17" t="n"/>
      <c r="AM32" s="17" t="n"/>
      <c r="AN32" s="17" t="n"/>
    </row>
    <row r="34">
      <c r="B34" s="18" t="inlineStr">
        <is>
          <t>KEY</t>
        </is>
      </c>
      <c r="C34" s="19" t="inlineStr">
        <is>
          <t>P</t>
        </is>
      </c>
      <c r="D34" s="20" t="inlineStr">
        <is>
          <t>Present</t>
        </is>
      </c>
      <c r="G34" s="21" t="inlineStr">
        <is>
          <t>L</t>
        </is>
      </c>
      <c r="H34" s="20" t="inlineStr">
        <is>
          <t>Late</t>
        </is>
      </c>
      <c r="K34" s="22" t="inlineStr">
        <is>
          <t>A</t>
        </is>
      </c>
      <c r="L34" s="20" t="inlineStr">
        <is>
          <t>Absent</t>
        </is>
      </c>
      <c r="O34" s="23" t="inlineStr">
        <is>
          <t>E</t>
        </is>
      </c>
      <c r="P34" s="20" t="inlineStr">
        <is>
          <t>Excused</t>
        </is>
      </c>
      <c r="S34" s="24" t="inlineStr">
        <is>
          <t>S</t>
        </is>
      </c>
      <c r="T34" s="20" t="inlineStr">
        <is>
          <t>Sick</t>
        </is>
      </c>
      <c r="W34" s="25" t="inlineStr">
        <is>
          <t>V</t>
        </is>
      </c>
      <c r="X34" s="20" t="inlineStr">
        <is>
          <t>Vacation</t>
        </is>
      </c>
      <c r="AA34" s="26" t="inlineStr">
        <is>
          <t>H</t>
        </is>
      </c>
      <c r="AB34" s="20" t="inlineStr">
        <is>
          <t>Holiday</t>
        </is>
      </c>
      <c r="AH34" s="27" t="inlineStr">
        <is>
          <t>Rate = (P + L) ÷ marked days, holidays excluded</t>
        </is>
      </c>
    </row>
    <row r="36">
      <c r="B36" s="28" t="inlineStr">
        <is>
          <t>Free template from niftyshelf.com  ·  free for personal &amp; commercial use</t>
        </is>
      </c>
    </row>
  </sheetData>
  <mergeCells count="8">
    <mergeCell ref="T34:V34"/>
    <mergeCell ref="X34:Z34"/>
    <mergeCell ref="AB34:AD34"/>
    <mergeCell ref="AH2:AO2"/>
    <mergeCell ref="H34:J34"/>
    <mergeCell ref="L34:N34"/>
    <mergeCell ref="P34:R34"/>
    <mergeCell ref="D34:F34"/>
  </mergeCells>
  <conditionalFormatting sqref="C7:AG31">
    <cfRule type="expression" priority="1" dxfId="0" stopIfTrue="0">
      <formula>C7="L"</formula>
    </cfRule>
    <cfRule type="expression" priority="2" dxfId="1" stopIfTrue="0">
      <formula>C7="A"</formula>
    </cfRule>
    <cfRule type="expression" priority="3" dxfId="2" stopIfTrue="0">
      <formula>C7="E"</formula>
    </cfRule>
    <cfRule type="expression" priority="4" dxfId="3" stopIfTrue="0">
      <formula>C7="S"</formula>
    </cfRule>
    <cfRule type="expression" priority="5" dxfId="4" stopIfTrue="0">
      <formula>C7="V"</formula>
    </cfRule>
    <cfRule type="expression" priority="6" dxfId="5" stopIfTrue="0">
      <formula>C7="H"</formula>
    </cfRule>
    <cfRule type="expression" priority="7" dxfId="6" stopIfTrue="0">
      <formula>C$5=""</formula>
    </cfRule>
    <cfRule type="expression" priority="8" dxfId="7" stopIfTrue="0">
      <formula>OR(C$6="Sat",C$6="Sun")</formula>
    </cfRule>
  </conditionalFormatting>
  <conditionalFormatting sqref="AN7:AN31">
    <cfRule type="expression" priority="9" dxfId="8" stopIfTrue="0">
      <formula>AND(AN7&lt;&gt;"",AN7&lt;0.9)</formula>
    </cfRule>
  </conditionalFormatting>
  <dataValidations count="1">
    <dataValidation sqref="C7:AG31" showDropDown="0" showInputMessage="0" showErrorMessage="0" allowBlank="1" type="list" errorStyle="warning">
      <formula1>"P,L,A,E,S,V,H"</formula1>
    </dataValidation>
  </dataValidations>
  <printOptions horizontalCentered="1"/>
  <pageMargins left="0.4" right="0.4" top="0.45" bottom="0.45" header="0.2" footer="0.2"/>
  <pageSetup orientation="landscape" paperSize="1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O3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0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5.2" customWidth="1" min="34" max="34"/>
    <col width="5.2" customWidth="1" min="35" max="35"/>
    <col width="5.2" customWidth="1" min="36" max="36"/>
    <col width="5.2" customWidth="1" min="37" max="37"/>
    <col width="5.2" customWidth="1" min="38" max="38"/>
    <col width="5.2" customWidth="1" min="39" max="39"/>
    <col width="7.5" customWidth="1" min="40" max="40"/>
    <col width="2.5" customWidth="1" min="41" max="41"/>
  </cols>
  <sheetData>
    <row r="1">
      <c r="A1" s="1">
        <f>DATE(2027,5,1)</f>
        <v/>
      </c>
    </row>
    <row r="2" ht="32" customHeight="1">
      <c r="B2" s="2" t="inlineStr">
        <is>
          <t>May 2027</t>
        </is>
      </c>
      <c r="AH2" s="29">
        <f>Jan!AH2</f>
        <v/>
      </c>
    </row>
    <row r="3">
      <c r="B3" s="4" t="inlineStr">
        <is>
          <t>Monthly attendance — P present · L late · A absent · E excused · S sick · V vacation · H holiday</t>
        </is>
      </c>
    </row>
    <row r="5" ht="18" customHeight="1">
      <c r="B5" s="5" t="inlineStr">
        <is>
          <t>NAME</t>
        </is>
      </c>
      <c r="C5" s="6">
        <f>IF(MONTH($A$1+0)=5,DAY($A$1+0),"")</f>
        <v/>
      </c>
      <c r="D5" s="6">
        <f>IF(MONTH($A$1+1)=5,DAY($A$1+1),"")</f>
        <v/>
      </c>
      <c r="E5" s="6">
        <f>IF(MONTH($A$1+2)=5,DAY($A$1+2),"")</f>
        <v/>
      </c>
      <c r="F5" s="6">
        <f>IF(MONTH($A$1+3)=5,DAY($A$1+3),"")</f>
        <v/>
      </c>
      <c r="G5" s="6">
        <f>IF(MONTH($A$1+4)=5,DAY($A$1+4),"")</f>
        <v/>
      </c>
      <c r="H5" s="6">
        <f>IF(MONTH($A$1+5)=5,DAY($A$1+5),"")</f>
        <v/>
      </c>
      <c r="I5" s="6">
        <f>IF(MONTH($A$1+6)=5,DAY($A$1+6),"")</f>
        <v/>
      </c>
      <c r="J5" s="6">
        <f>IF(MONTH($A$1+7)=5,DAY($A$1+7),"")</f>
        <v/>
      </c>
      <c r="K5" s="6">
        <f>IF(MONTH($A$1+8)=5,DAY($A$1+8),"")</f>
        <v/>
      </c>
      <c r="L5" s="6">
        <f>IF(MONTH($A$1+9)=5,DAY($A$1+9),"")</f>
        <v/>
      </c>
      <c r="M5" s="6">
        <f>IF(MONTH($A$1+10)=5,DAY($A$1+10),"")</f>
        <v/>
      </c>
      <c r="N5" s="6">
        <f>IF(MONTH($A$1+11)=5,DAY($A$1+11),"")</f>
        <v/>
      </c>
      <c r="O5" s="6">
        <f>IF(MONTH($A$1+12)=5,DAY($A$1+12),"")</f>
        <v/>
      </c>
      <c r="P5" s="6">
        <f>IF(MONTH($A$1+13)=5,DAY($A$1+13),"")</f>
        <v/>
      </c>
      <c r="Q5" s="6">
        <f>IF(MONTH($A$1+14)=5,DAY($A$1+14),"")</f>
        <v/>
      </c>
      <c r="R5" s="6">
        <f>IF(MONTH($A$1+15)=5,DAY($A$1+15),"")</f>
        <v/>
      </c>
      <c r="S5" s="6">
        <f>IF(MONTH($A$1+16)=5,DAY($A$1+16),"")</f>
        <v/>
      </c>
      <c r="T5" s="6">
        <f>IF(MONTH($A$1+17)=5,DAY($A$1+17),"")</f>
        <v/>
      </c>
      <c r="U5" s="6">
        <f>IF(MONTH($A$1+18)=5,DAY($A$1+18),"")</f>
        <v/>
      </c>
      <c r="V5" s="6">
        <f>IF(MONTH($A$1+19)=5,DAY($A$1+19),"")</f>
        <v/>
      </c>
      <c r="W5" s="6">
        <f>IF(MONTH($A$1+20)=5,DAY($A$1+20),"")</f>
        <v/>
      </c>
      <c r="X5" s="6">
        <f>IF(MONTH($A$1+21)=5,DAY($A$1+21),"")</f>
        <v/>
      </c>
      <c r="Y5" s="6">
        <f>IF(MONTH($A$1+22)=5,DAY($A$1+22),"")</f>
        <v/>
      </c>
      <c r="Z5" s="6">
        <f>IF(MONTH($A$1+23)=5,DAY($A$1+23),"")</f>
        <v/>
      </c>
      <c r="AA5" s="6">
        <f>IF(MONTH($A$1+24)=5,DAY($A$1+24),"")</f>
        <v/>
      </c>
      <c r="AB5" s="6">
        <f>IF(MONTH($A$1+25)=5,DAY($A$1+25),"")</f>
        <v/>
      </c>
      <c r="AC5" s="6">
        <f>IF(MONTH($A$1+26)=5,DAY($A$1+26),"")</f>
        <v/>
      </c>
      <c r="AD5" s="6">
        <f>IF(MONTH($A$1+27)=5,DAY($A$1+27),"")</f>
        <v/>
      </c>
      <c r="AE5" s="6">
        <f>IF(MONTH($A$1+28)=5,DAY($A$1+28),"")</f>
        <v/>
      </c>
      <c r="AF5" s="6">
        <f>IF(MONTH($A$1+29)=5,DAY($A$1+29),"")</f>
        <v/>
      </c>
      <c r="AG5" s="6">
        <f>IF(MONTH($A$1+30)=5,DAY($A$1+30),"")</f>
        <v/>
      </c>
      <c r="AH5" s="7" t="inlineStr">
        <is>
          <t>P</t>
        </is>
      </c>
      <c r="AI5" s="7" t="inlineStr">
        <is>
          <t>L</t>
        </is>
      </c>
      <c r="AJ5" s="7" t="inlineStr">
        <is>
          <t>A</t>
        </is>
      </c>
      <c r="AK5" s="7" t="inlineStr">
        <is>
          <t>E</t>
        </is>
      </c>
      <c r="AL5" s="7" t="inlineStr">
        <is>
          <t>S</t>
        </is>
      </c>
      <c r="AM5" s="7" t="inlineStr">
        <is>
          <t>V</t>
        </is>
      </c>
      <c r="AN5" s="6" t="inlineStr">
        <is>
          <t>RATE</t>
        </is>
      </c>
    </row>
    <row r="6" ht="12" customHeight="1">
      <c r="B6" s="8" t="n"/>
      <c r="C6" s="9">
        <f>IF(C5="","",CHOOSE(WEEKDAY($A$1+0),"Sun","Mon","Tue","Wed","Thu","Fri","Sat"))</f>
        <v/>
      </c>
      <c r="D6" s="9">
        <f>IF(D5="","",CHOOSE(WEEKDAY($A$1+1),"Sun","Mon","Tue","Wed","Thu","Fri","Sat"))</f>
        <v/>
      </c>
      <c r="E6" s="9">
        <f>IF(E5="","",CHOOSE(WEEKDAY($A$1+2),"Sun","Mon","Tue","Wed","Thu","Fri","Sat"))</f>
        <v/>
      </c>
      <c r="F6" s="9">
        <f>IF(F5="","",CHOOSE(WEEKDAY($A$1+3),"Sun","Mon","Tue","Wed","Thu","Fri","Sat"))</f>
        <v/>
      </c>
      <c r="G6" s="9">
        <f>IF(G5="","",CHOOSE(WEEKDAY($A$1+4),"Sun","Mon","Tue","Wed","Thu","Fri","Sat"))</f>
        <v/>
      </c>
      <c r="H6" s="9">
        <f>IF(H5="","",CHOOSE(WEEKDAY($A$1+5),"Sun","Mon","Tue","Wed","Thu","Fri","Sat"))</f>
        <v/>
      </c>
      <c r="I6" s="9">
        <f>IF(I5="","",CHOOSE(WEEKDAY($A$1+6),"Sun","Mon","Tue","Wed","Thu","Fri","Sat"))</f>
        <v/>
      </c>
      <c r="J6" s="9">
        <f>IF(J5="","",CHOOSE(WEEKDAY($A$1+7),"Sun","Mon","Tue","Wed","Thu","Fri","Sat"))</f>
        <v/>
      </c>
      <c r="K6" s="9">
        <f>IF(K5="","",CHOOSE(WEEKDAY($A$1+8),"Sun","Mon","Tue","Wed","Thu","Fri","Sat"))</f>
        <v/>
      </c>
      <c r="L6" s="9">
        <f>IF(L5="","",CHOOSE(WEEKDAY($A$1+9),"Sun","Mon","Tue","Wed","Thu","Fri","Sat"))</f>
        <v/>
      </c>
      <c r="M6" s="9">
        <f>IF(M5="","",CHOOSE(WEEKDAY($A$1+10),"Sun","Mon","Tue","Wed","Thu","Fri","Sat"))</f>
        <v/>
      </c>
      <c r="N6" s="9">
        <f>IF(N5="","",CHOOSE(WEEKDAY($A$1+11),"Sun","Mon","Tue","Wed","Thu","Fri","Sat"))</f>
        <v/>
      </c>
      <c r="O6" s="9">
        <f>IF(O5="","",CHOOSE(WEEKDAY($A$1+12),"Sun","Mon","Tue","Wed","Thu","Fri","Sat"))</f>
        <v/>
      </c>
      <c r="P6" s="9">
        <f>IF(P5="","",CHOOSE(WEEKDAY($A$1+13),"Sun","Mon","Tue","Wed","Thu","Fri","Sat"))</f>
        <v/>
      </c>
      <c r="Q6" s="9">
        <f>IF(Q5="","",CHOOSE(WEEKDAY($A$1+14),"Sun","Mon","Tue","Wed","Thu","Fri","Sat"))</f>
        <v/>
      </c>
      <c r="R6" s="9">
        <f>IF(R5="","",CHOOSE(WEEKDAY($A$1+15),"Sun","Mon","Tue","Wed","Thu","Fri","Sat"))</f>
        <v/>
      </c>
      <c r="S6" s="9">
        <f>IF(S5="","",CHOOSE(WEEKDAY($A$1+16),"Sun","Mon","Tue","Wed","Thu","Fri","Sat"))</f>
        <v/>
      </c>
      <c r="T6" s="9">
        <f>IF(T5="","",CHOOSE(WEEKDAY($A$1+17),"Sun","Mon","Tue","Wed","Thu","Fri","Sat"))</f>
        <v/>
      </c>
      <c r="U6" s="9">
        <f>IF(U5="","",CHOOSE(WEEKDAY($A$1+18),"Sun","Mon","Tue","Wed","Thu","Fri","Sat"))</f>
        <v/>
      </c>
      <c r="V6" s="9">
        <f>IF(V5="","",CHOOSE(WEEKDAY($A$1+19),"Sun","Mon","Tue","Wed","Thu","Fri","Sat"))</f>
        <v/>
      </c>
      <c r="W6" s="9">
        <f>IF(W5="","",CHOOSE(WEEKDAY($A$1+20),"Sun","Mon","Tue","Wed","Thu","Fri","Sat"))</f>
        <v/>
      </c>
      <c r="X6" s="9">
        <f>IF(X5="","",CHOOSE(WEEKDAY($A$1+21),"Sun","Mon","Tue","Wed","Thu","Fri","Sat"))</f>
        <v/>
      </c>
      <c r="Y6" s="9">
        <f>IF(Y5="","",CHOOSE(WEEKDAY($A$1+22),"Sun","Mon","Tue","Wed","Thu","Fri","Sat"))</f>
        <v/>
      </c>
      <c r="Z6" s="9">
        <f>IF(Z5="","",CHOOSE(WEEKDAY($A$1+23),"Sun","Mon","Tue","Wed","Thu","Fri","Sat"))</f>
        <v/>
      </c>
      <c r="AA6" s="9">
        <f>IF(AA5="","",CHOOSE(WEEKDAY($A$1+24),"Sun","Mon","Tue","Wed","Thu","Fri","Sat"))</f>
        <v/>
      </c>
      <c r="AB6" s="9">
        <f>IF(AB5="","",CHOOSE(WEEKDAY($A$1+25),"Sun","Mon","Tue","Wed","Thu","Fri","Sat"))</f>
        <v/>
      </c>
      <c r="AC6" s="9">
        <f>IF(AC5="","",CHOOSE(WEEKDAY($A$1+26),"Sun","Mon","Tue","Wed","Thu","Fri","Sat"))</f>
        <v/>
      </c>
      <c r="AD6" s="9">
        <f>IF(AD5="","",CHOOSE(WEEKDAY($A$1+27),"Sun","Mon","Tue","Wed","Thu","Fri","Sat"))</f>
        <v/>
      </c>
      <c r="AE6" s="9">
        <f>IF(AE5="","",CHOOSE(WEEKDAY($A$1+28),"Sun","Mon","Tue","Wed","Thu","Fri","Sat"))</f>
        <v/>
      </c>
      <c r="AF6" s="9">
        <f>IF(AF5="","",CHOOSE(WEEKDAY($A$1+29),"Sun","Mon","Tue","Wed","Thu","Fri","Sat"))</f>
        <v/>
      </c>
      <c r="AG6" s="9">
        <f>IF(AG5="","",CHOOSE(WEEKDAY($A$1+30),"Sun","Mon","Tue","Wed","Thu","Fri","Sat"))</f>
        <v/>
      </c>
      <c r="AH6" s="10" t="n"/>
      <c r="AI6" s="10" t="n"/>
      <c r="AJ6" s="10" t="n"/>
      <c r="AK6" s="10" t="n"/>
      <c r="AL6" s="10" t="n"/>
      <c r="AM6" s="10" t="n"/>
      <c r="AN6" s="8" t="n"/>
    </row>
    <row r="7" ht="17" customHeight="1">
      <c r="B7" s="30">
        <f>IF(Jan!B7="","",Jan!B7)</f>
        <v/>
      </c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3">
        <f>IF($B7="","",COUNTIF($C7:$AG7,"P"))</f>
        <v/>
      </c>
      <c r="AI7" s="13">
        <f>IF($B7="","",COUNTIF($C7:$AG7,"L"))</f>
        <v/>
      </c>
      <c r="AJ7" s="13">
        <f>IF($B7="","",COUNTIF($C7:$AG7,"A"))</f>
        <v/>
      </c>
      <c r="AK7" s="13">
        <f>IF($B7="","",COUNTIF($C7:$AG7,"E"))</f>
        <v/>
      </c>
      <c r="AL7" s="13">
        <f>IF($B7="","",COUNTIF($C7:$AG7,"S"))</f>
        <v/>
      </c>
      <c r="AM7" s="13">
        <f>IF($B7="","",COUNTIF($C7:$AG7,"V"))</f>
        <v/>
      </c>
      <c r="AN7" s="14">
        <f>IF(COUNTA($C7:$AG7)-COUNTIF($C7:$AG7,"H")=0,"",(AH7+AI7)/(COUNTA($C7:$AG7)-COUNTIF($C7:$AG7,"H")))</f>
        <v/>
      </c>
    </row>
    <row r="8" ht="17" customHeight="1">
      <c r="B8" s="30">
        <f>IF(Jan!B8="","",Jan!B8)</f>
        <v/>
      </c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3">
        <f>IF($B8="","",COUNTIF($C8:$AG8,"P"))</f>
        <v/>
      </c>
      <c r="AI8" s="13">
        <f>IF($B8="","",COUNTIF($C8:$AG8,"L"))</f>
        <v/>
      </c>
      <c r="AJ8" s="13">
        <f>IF($B8="","",COUNTIF($C8:$AG8,"A"))</f>
        <v/>
      </c>
      <c r="AK8" s="13">
        <f>IF($B8="","",COUNTIF($C8:$AG8,"E"))</f>
        <v/>
      </c>
      <c r="AL8" s="13">
        <f>IF($B8="","",COUNTIF($C8:$AG8,"S"))</f>
        <v/>
      </c>
      <c r="AM8" s="13">
        <f>IF($B8="","",COUNTIF($C8:$AG8,"V"))</f>
        <v/>
      </c>
      <c r="AN8" s="14">
        <f>IF(COUNTA($C8:$AG8)-COUNTIF($C8:$AG8,"H")=0,"",(AH8+AI8)/(COUNTA($C8:$AG8)-COUNTIF($C8:$AG8,"H")))</f>
        <v/>
      </c>
    </row>
    <row r="9" ht="17" customHeight="1">
      <c r="B9" s="30">
        <f>IF(Jan!B9="","",Jan!B9)</f>
        <v/>
      </c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3">
        <f>IF($B9="","",COUNTIF($C9:$AG9,"P"))</f>
        <v/>
      </c>
      <c r="AI9" s="13">
        <f>IF($B9="","",COUNTIF($C9:$AG9,"L"))</f>
        <v/>
      </c>
      <c r="AJ9" s="13">
        <f>IF($B9="","",COUNTIF($C9:$AG9,"A"))</f>
        <v/>
      </c>
      <c r="AK9" s="13">
        <f>IF($B9="","",COUNTIF($C9:$AG9,"E"))</f>
        <v/>
      </c>
      <c r="AL9" s="13">
        <f>IF($B9="","",COUNTIF($C9:$AG9,"S"))</f>
        <v/>
      </c>
      <c r="AM9" s="13">
        <f>IF($B9="","",COUNTIF($C9:$AG9,"V"))</f>
        <v/>
      </c>
      <c r="AN9" s="14">
        <f>IF(COUNTA($C9:$AG9)-COUNTIF($C9:$AG9,"H")=0,"",(AH9+AI9)/(COUNTA($C9:$AG9)-COUNTIF($C9:$AG9,"H")))</f>
        <v/>
      </c>
    </row>
    <row r="10" ht="17" customHeight="1">
      <c r="B10" s="30">
        <f>IF(Jan!B10="","",Jan!B10)</f>
        <v/>
      </c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3">
        <f>IF($B10="","",COUNTIF($C10:$AG10,"P"))</f>
        <v/>
      </c>
      <c r="AI10" s="13">
        <f>IF($B10="","",COUNTIF($C10:$AG10,"L"))</f>
        <v/>
      </c>
      <c r="AJ10" s="13">
        <f>IF($B10="","",COUNTIF($C10:$AG10,"A"))</f>
        <v/>
      </c>
      <c r="AK10" s="13">
        <f>IF($B10="","",COUNTIF($C10:$AG10,"E"))</f>
        <v/>
      </c>
      <c r="AL10" s="13">
        <f>IF($B10="","",COUNTIF($C10:$AG10,"S"))</f>
        <v/>
      </c>
      <c r="AM10" s="13">
        <f>IF($B10="","",COUNTIF($C10:$AG10,"V"))</f>
        <v/>
      </c>
      <c r="AN10" s="14">
        <f>IF(COUNTA($C10:$AG10)-COUNTIF($C10:$AG10,"H")=0,"",(AH10+AI10)/(COUNTA($C10:$AG10)-COUNTIF($C10:$AG10,"H")))</f>
        <v/>
      </c>
    </row>
    <row r="11" ht="17" customHeight="1">
      <c r="B11" s="30">
        <f>IF(Jan!B11="","",Jan!B11)</f>
        <v/>
      </c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3">
        <f>IF($B11="","",COUNTIF($C11:$AG11,"P"))</f>
        <v/>
      </c>
      <c r="AI11" s="13">
        <f>IF($B11="","",COUNTIF($C11:$AG11,"L"))</f>
        <v/>
      </c>
      <c r="AJ11" s="13">
        <f>IF($B11="","",COUNTIF($C11:$AG11,"A"))</f>
        <v/>
      </c>
      <c r="AK11" s="13">
        <f>IF($B11="","",COUNTIF($C11:$AG11,"E"))</f>
        <v/>
      </c>
      <c r="AL11" s="13">
        <f>IF($B11="","",COUNTIF($C11:$AG11,"S"))</f>
        <v/>
      </c>
      <c r="AM11" s="13">
        <f>IF($B11="","",COUNTIF($C11:$AG11,"V"))</f>
        <v/>
      </c>
      <c r="AN11" s="14">
        <f>IF(COUNTA($C11:$AG11)-COUNTIF($C11:$AG11,"H")=0,"",(AH11+AI11)/(COUNTA($C11:$AG11)-COUNTIF($C11:$AG11,"H")))</f>
        <v/>
      </c>
    </row>
    <row r="12" ht="17" customHeight="1">
      <c r="B12" s="30">
        <f>IF(Jan!B12="","",Jan!B12)</f>
        <v/>
      </c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3">
        <f>IF($B12="","",COUNTIF($C12:$AG12,"P"))</f>
        <v/>
      </c>
      <c r="AI12" s="13">
        <f>IF($B12="","",COUNTIF($C12:$AG12,"L"))</f>
        <v/>
      </c>
      <c r="AJ12" s="13">
        <f>IF($B12="","",COUNTIF($C12:$AG12,"A"))</f>
        <v/>
      </c>
      <c r="AK12" s="13">
        <f>IF($B12="","",COUNTIF($C12:$AG12,"E"))</f>
        <v/>
      </c>
      <c r="AL12" s="13">
        <f>IF($B12="","",COUNTIF($C12:$AG12,"S"))</f>
        <v/>
      </c>
      <c r="AM12" s="13">
        <f>IF($B12="","",COUNTIF($C12:$AG12,"V"))</f>
        <v/>
      </c>
      <c r="AN12" s="14">
        <f>IF(COUNTA($C12:$AG12)-COUNTIF($C12:$AG12,"H")=0,"",(AH12+AI12)/(COUNTA($C12:$AG12)-COUNTIF($C12:$AG12,"H")))</f>
        <v/>
      </c>
    </row>
    <row r="13" ht="17" customHeight="1">
      <c r="B13" s="30">
        <f>IF(Jan!B13="","",Jan!B13)</f>
        <v/>
      </c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3">
        <f>IF($B13="","",COUNTIF($C13:$AG13,"P"))</f>
        <v/>
      </c>
      <c r="AI13" s="13">
        <f>IF($B13="","",COUNTIF($C13:$AG13,"L"))</f>
        <v/>
      </c>
      <c r="AJ13" s="13">
        <f>IF($B13="","",COUNTIF($C13:$AG13,"A"))</f>
        <v/>
      </c>
      <c r="AK13" s="13">
        <f>IF($B13="","",COUNTIF($C13:$AG13,"E"))</f>
        <v/>
      </c>
      <c r="AL13" s="13">
        <f>IF($B13="","",COUNTIF($C13:$AG13,"S"))</f>
        <v/>
      </c>
      <c r="AM13" s="13">
        <f>IF($B13="","",COUNTIF($C13:$AG13,"V"))</f>
        <v/>
      </c>
      <c r="AN13" s="14">
        <f>IF(COUNTA($C13:$AG13)-COUNTIF($C13:$AG13,"H")=0,"",(AH13+AI13)/(COUNTA($C13:$AG13)-COUNTIF($C13:$AG13,"H")))</f>
        <v/>
      </c>
    </row>
    <row r="14" ht="17" customHeight="1">
      <c r="B14" s="30">
        <f>IF(Jan!B14="","",Jan!B14)</f>
        <v/>
      </c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3">
        <f>IF($B14="","",COUNTIF($C14:$AG14,"P"))</f>
        <v/>
      </c>
      <c r="AI14" s="13">
        <f>IF($B14="","",COUNTIF($C14:$AG14,"L"))</f>
        <v/>
      </c>
      <c r="AJ14" s="13">
        <f>IF($B14="","",COUNTIF($C14:$AG14,"A"))</f>
        <v/>
      </c>
      <c r="AK14" s="13">
        <f>IF($B14="","",COUNTIF($C14:$AG14,"E"))</f>
        <v/>
      </c>
      <c r="AL14" s="13">
        <f>IF($B14="","",COUNTIF($C14:$AG14,"S"))</f>
        <v/>
      </c>
      <c r="AM14" s="13">
        <f>IF($B14="","",COUNTIF($C14:$AG14,"V"))</f>
        <v/>
      </c>
      <c r="AN14" s="14">
        <f>IF(COUNTA($C14:$AG14)-COUNTIF($C14:$AG14,"H")=0,"",(AH14+AI14)/(COUNTA($C14:$AG14)-COUNTIF($C14:$AG14,"H")))</f>
        <v/>
      </c>
    </row>
    <row r="15" ht="17" customHeight="1">
      <c r="B15" s="30">
        <f>IF(Jan!B15="","",Jan!B15)</f>
        <v/>
      </c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3">
        <f>IF($B15="","",COUNTIF($C15:$AG15,"P"))</f>
        <v/>
      </c>
      <c r="AI15" s="13">
        <f>IF($B15="","",COUNTIF($C15:$AG15,"L"))</f>
        <v/>
      </c>
      <c r="AJ15" s="13">
        <f>IF($B15="","",COUNTIF($C15:$AG15,"A"))</f>
        <v/>
      </c>
      <c r="AK15" s="13">
        <f>IF($B15="","",COUNTIF($C15:$AG15,"E"))</f>
        <v/>
      </c>
      <c r="AL15" s="13">
        <f>IF($B15="","",COUNTIF($C15:$AG15,"S"))</f>
        <v/>
      </c>
      <c r="AM15" s="13">
        <f>IF($B15="","",COUNTIF($C15:$AG15,"V"))</f>
        <v/>
      </c>
      <c r="AN15" s="14">
        <f>IF(COUNTA($C15:$AG15)-COUNTIF($C15:$AG15,"H")=0,"",(AH15+AI15)/(COUNTA($C15:$AG15)-COUNTIF($C15:$AG15,"H")))</f>
        <v/>
      </c>
    </row>
    <row r="16" ht="17" customHeight="1">
      <c r="B16" s="30">
        <f>IF(Jan!B16="","",Jan!B16)</f>
        <v/>
      </c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3">
        <f>IF($B16="","",COUNTIF($C16:$AG16,"P"))</f>
        <v/>
      </c>
      <c r="AI16" s="13">
        <f>IF($B16="","",COUNTIF($C16:$AG16,"L"))</f>
        <v/>
      </c>
      <c r="AJ16" s="13">
        <f>IF($B16="","",COUNTIF($C16:$AG16,"A"))</f>
        <v/>
      </c>
      <c r="AK16" s="13">
        <f>IF($B16="","",COUNTIF($C16:$AG16,"E"))</f>
        <v/>
      </c>
      <c r="AL16" s="13">
        <f>IF($B16="","",COUNTIF($C16:$AG16,"S"))</f>
        <v/>
      </c>
      <c r="AM16" s="13">
        <f>IF($B16="","",COUNTIF($C16:$AG16,"V"))</f>
        <v/>
      </c>
      <c r="AN16" s="14">
        <f>IF(COUNTA($C16:$AG16)-COUNTIF($C16:$AG16,"H")=0,"",(AH16+AI16)/(COUNTA($C16:$AG16)-COUNTIF($C16:$AG16,"H")))</f>
        <v/>
      </c>
    </row>
    <row r="17" ht="17" customHeight="1">
      <c r="B17" s="30">
        <f>IF(Jan!B17="","",Jan!B17)</f>
        <v/>
      </c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3">
        <f>IF($B17="","",COUNTIF($C17:$AG17,"P"))</f>
        <v/>
      </c>
      <c r="AI17" s="13">
        <f>IF($B17="","",COUNTIF($C17:$AG17,"L"))</f>
        <v/>
      </c>
      <c r="AJ17" s="13">
        <f>IF($B17="","",COUNTIF($C17:$AG17,"A"))</f>
        <v/>
      </c>
      <c r="AK17" s="13">
        <f>IF($B17="","",COUNTIF($C17:$AG17,"E"))</f>
        <v/>
      </c>
      <c r="AL17" s="13">
        <f>IF($B17="","",COUNTIF($C17:$AG17,"S"))</f>
        <v/>
      </c>
      <c r="AM17" s="13">
        <f>IF($B17="","",COUNTIF($C17:$AG17,"V"))</f>
        <v/>
      </c>
      <c r="AN17" s="14">
        <f>IF(COUNTA($C17:$AG17)-COUNTIF($C17:$AG17,"H")=0,"",(AH17+AI17)/(COUNTA($C17:$AG17)-COUNTIF($C17:$AG17,"H")))</f>
        <v/>
      </c>
    </row>
    <row r="18" ht="17" customHeight="1">
      <c r="B18" s="30">
        <f>IF(Jan!B18="","",Jan!B18)</f>
        <v/>
      </c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3">
        <f>IF($B18="","",COUNTIF($C18:$AG18,"P"))</f>
        <v/>
      </c>
      <c r="AI18" s="13">
        <f>IF($B18="","",COUNTIF($C18:$AG18,"L"))</f>
        <v/>
      </c>
      <c r="AJ18" s="13">
        <f>IF($B18="","",COUNTIF($C18:$AG18,"A"))</f>
        <v/>
      </c>
      <c r="AK18" s="13">
        <f>IF($B18="","",COUNTIF($C18:$AG18,"E"))</f>
        <v/>
      </c>
      <c r="AL18" s="13">
        <f>IF($B18="","",COUNTIF($C18:$AG18,"S"))</f>
        <v/>
      </c>
      <c r="AM18" s="13">
        <f>IF($B18="","",COUNTIF($C18:$AG18,"V"))</f>
        <v/>
      </c>
      <c r="AN18" s="14">
        <f>IF(COUNTA($C18:$AG18)-COUNTIF($C18:$AG18,"H")=0,"",(AH18+AI18)/(COUNTA($C18:$AG18)-COUNTIF($C18:$AG18,"H")))</f>
        <v/>
      </c>
    </row>
    <row r="19" ht="17" customHeight="1">
      <c r="B19" s="30">
        <f>IF(Jan!B19="","",Jan!B19)</f>
        <v/>
      </c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3">
        <f>IF($B19="","",COUNTIF($C19:$AG19,"P"))</f>
        <v/>
      </c>
      <c r="AI19" s="13">
        <f>IF($B19="","",COUNTIF($C19:$AG19,"L"))</f>
        <v/>
      </c>
      <c r="AJ19" s="13">
        <f>IF($B19="","",COUNTIF($C19:$AG19,"A"))</f>
        <v/>
      </c>
      <c r="AK19" s="13">
        <f>IF($B19="","",COUNTIF($C19:$AG19,"E"))</f>
        <v/>
      </c>
      <c r="AL19" s="13">
        <f>IF($B19="","",COUNTIF($C19:$AG19,"S"))</f>
        <v/>
      </c>
      <c r="AM19" s="13">
        <f>IF($B19="","",COUNTIF($C19:$AG19,"V"))</f>
        <v/>
      </c>
      <c r="AN19" s="14">
        <f>IF(COUNTA($C19:$AG19)-COUNTIF($C19:$AG19,"H")=0,"",(AH19+AI19)/(COUNTA($C19:$AG19)-COUNTIF($C19:$AG19,"H")))</f>
        <v/>
      </c>
    </row>
    <row r="20" ht="17" customHeight="1">
      <c r="B20" s="30">
        <f>IF(Jan!B20="","",Jan!B20)</f>
        <v/>
      </c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2" t="n"/>
      <c r="AH20" s="13">
        <f>IF($B20="","",COUNTIF($C20:$AG20,"P"))</f>
        <v/>
      </c>
      <c r="AI20" s="13">
        <f>IF($B20="","",COUNTIF($C20:$AG20,"L"))</f>
        <v/>
      </c>
      <c r="AJ20" s="13">
        <f>IF($B20="","",COUNTIF($C20:$AG20,"A"))</f>
        <v/>
      </c>
      <c r="AK20" s="13">
        <f>IF($B20="","",COUNTIF($C20:$AG20,"E"))</f>
        <v/>
      </c>
      <c r="AL20" s="13">
        <f>IF($B20="","",COUNTIF($C20:$AG20,"S"))</f>
        <v/>
      </c>
      <c r="AM20" s="13">
        <f>IF($B20="","",COUNTIF($C20:$AG20,"V"))</f>
        <v/>
      </c>
      <c r="AN20" s="14">
        <f>IF(COUNTA($C20:$AG20)-COUNTIF($C20:$AG20,"H")=0,"",(AH20+AI20)/(COUNTA($C20:$AG20)-COUNTIF($C20:$AG20,"H")))</f>
        <v/>
      </c>
    </row>
    <row r="21" ht="17" customHeight="1">
      <c r="B21" s="30">
        <f>IF(Jan!B21="","",Jan!B21)</f>
        <v/>
      </c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3">
        <f>IF($B21="","",COUNTIF($C21:$AG21,"P"))</f>
        <v/>
      </c>
      <c r="AI21" s="13">
        <f>IF($B21="","",COUNTIF($C21:$AG21,"L"))</f>
        <v/>
      </c>
      <c r="AJ21" s="13">
        <f>IF($B21="","",COUNTIF($C21:$AG21,"A"))</f>
        <v/>
      </c>
      <c r="AK21" s="13">
        <f>IF($B21="","",COUNTIF($C21:$AG21,"E"))</f>
        <v/>
      </c>
      <c r="AL21" s="13">
        <f>IF($B21="","",COUNTIF($C21:$AG21,"S"))</f>
        <v/>
      </c>
      <c r="AM21" s="13">
        <f>IF($B21="","",COUNTIF($C21:$AG21,"V"))</f>
        <v/>
      </c>
      <c r="AN21" s="14">
        <f>IF(COUNTA($C21:$AG21)-COUNTIF($C21:$AG21,"H")=0,"",(AH21+AI21)/(COUNTA($C21:$AG21)-COUNTIF($C21:$AG21,"H")))</f>
        <v/>
      </c>
    </row>
    <row r="22" ht="17" customHeight="1">
      <c r="B22" s="30">
        <f>IF(Jan!B22="","",Jan!B22)</f>
        <v/>
      </c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2" t="n"/>
      <c r="X22" s="12" t="n"/>
      <c r="Y22" s="12" t="n"/>
      <c r="Z22" s="12" t="n"/>
      <c r="AA22" s="12" t="n"/>
      <c r="AB22" s="12" t="n"/>
      <c r="AC22" s="12" t="n"/>
      <c r="AD22" s="12" t="n"/>
      <c r="AE22" s="12" t="n"/>
      <c r="AF22" s="12" t="n"/>
      <c r="AG22" s="12" t="n"/>
      <c r="AH22" s="13">
        <f>IF($B22="","",COUNTIF($C22:$AG22,"P"))</f>
        <v/>
      </c>
      <c r="AI22" s="13">
        <f>IF($B22="","",COUNTIF($C22:$AG22,"L"))</f>
        <v/>
      </c>
      <c r="AJ22" s="13">
        <f>IF($B22="","",COUNTIF($C22:$AG22,"A"))</f>
        <v/>
      </c>
      <c r="AK22" s="13">
        <f>IF($B22="","",COUNTIF($C22:$AG22,"E"))</f>
        <v/>
      </c>
      <c r="AL22" s="13">
        <f>IF($B22="","",COUNTIF($C22:$AG22,"S"))</f>
        <v/>
      </c>
      <c r="AM22" s="13">
        <f>IF($B22="","",COUNTIF($C22:$AG22,"V"))</f>
        <v/>
      </c>
      <c r="AN22" s="14">
        <f>IF(COUNTA($C22:$AG22)-COUNTIF($C22:$AG22,"H")=0,"",(AH22+AI22)/(COUNTA($C22:$AG22)-COUNTIF($C22:$AG22,"H")))</f>
        <v/>
      </c>
    </row>
    <row r="23" ht="17" customHeight="1">
      <c r="B23" s="30">
        <f>IF(Jan!B23="","",Jan!B23)</f>
        <v/>
      </c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2" t="n"/>
      <c r="AH23" s="13">
        <f>IF($B23="","",COUNTIF($C23:$AG23,"P"))</f>
        <v/>
      </c>
      <c r="AI23" s="13">
        <f>IF($B23="","",COUNTIF($C23:$AG23,"L"))</f>
        <v/>
      </c>
      <c r="AJ23" s="13">
        <f>IF($B23="","",COUNTIF($C23:$AG23,"A"))</f>
        <v/>
      </c>
      <c r="AK23" s="13">
        <f>IF($B23="","",COUNTIF($C23:$AG23,"E"))</f>
        <v/>
      </c>
      <c r="AL23" s="13">
        <f>IF($B23="","",COUNTIF($C23:$AG23,"S"))</f>
        <v/>
      </c>
      <c r="AM23" s="13">
        <f>IF($B23="","",COUNTIF($C23:$AG23,"V"))</f>
        <v/>
      </c>
      <c r="AN23" s="14">
        <f>IF(COUNTA($C23:$AG23)-COUNTIF($C23:$AG23,"H")=0,"",(AH23+AI23)/(COUNTA($C23:$AG23)-COUNTIF($C23:$AG23,"H")))</f>
        <v/>
      </c>
    </row>
    <row r="24" ht="17" customHeight="1">
      <c r="B24" s="30">
        <f>IF(Jan!B24="","",Jan!B24)</f>
        <v/>
      </c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3">
        <f>IF($B24="","",COUNTIF($C24:$AG24,"P"))</f>
        <v/>
      </c>
      <c r="AI24" s="13">
        <f>IF($B24="","",COUNTIF($C24:$AG24,"L"))</f>
        <v/>
      </c>
      <c r="AJ24" s="13">
        <f>IF($B24="","",COUNTIF($C24:$AG24,"A"))</f>
        <v/>
      </c>
      <c r="AK24" s="13">
        <f>IF($B24="","",COUNTIF($C24:$AG24,"E"))</f>
        <v/>
      </c>
      <c r="AL24" s="13">
        <f>IF($B24="","",COUNTIF($C24:$AG24,"S"))</f>
        <v/>
      </c>
      <c r="AM24" s="13">
        <f>IF($B24="","",COUNTIF($C24:$AG24,"V"))</f>
        <v/>
      </c>
      <c r="AN24" s="14">
        <f>IF(COUNTA($C24:$AG24)-COUNTIF($C24:$AG24,"H")=0,"",(AH24+AI24)/(COUNTA($C24:$AG24)-COUNTIF($C24:$AG24,"H")))</f>
        <v/>
      </c>
    </row>
    <row r="25" ht="17" customHeight="1">
      <c r="B25" s="30">
        <f>IF(Jan!B25="","",Jan!B25)</f>
        <v/>
      </c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2" t="n"/>
      <c r="AH25" s="13">
        <f>IF($B25="","",COUNTIF($C25:$AG25,"P"))</f>
        <v/>
      </c>
      <c r="AI25" s="13">
        <f>IF($B25="","",COUNTIF($C25:$AG25,"L"))</f>
        <v/>
      </c>
      <c r="AJ25" s="13">
        <f>IF($B25="","",COUNTIF($C25:$AG25,"A"))</f>
        <v/>
      </c>
      <c r="AK25" s="13">
        <f>IF($B25="","",COUNTIF($C25:$AG25,"E"))</f>
        <v/>
      </c>
      <c r="AL25" s="13">
        <f>IF($B25="","",COUNTIF($C25:$AG25,"S"))</f>
        <v/>
      </c>
      <c r="AM25" s="13">
        <f>IF($B25="","",COUNTIF($C25:$AG25,"V"))</f>
        <v/>
      </c>
      <c r="AN25" s="14">
        <f>IF(COUNTA($C25:$AG25)-COUNTIF($C25:$AG25,"H")=0,"",(AH25+AI25)/(COUNTA($C25:$AG25)-COUNTIF($C25:$AG25,"H")))</f>
        <v/>
      </c>
    </row>
    <row r="26" ht="17" customHeight="1">
      <c r="B26" s="30">
        <f>IF(Jan!B26="","",Jan!B26)</f>
        <v/>
      </c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3">
        <f>IF($B26="","",COUNTIF($C26:$AG26,"P"))</f>
        <v/>
      </c>
      <c r="AI26" s="13">
        <f>IF($B26="","",COUNTIF($C26:$AG26,"L"))</f>
        <v/>
      </c>
      <c r="AJ26" s="13">
        <f>IF($B26="","",COUNTIF($C26:$AG26,"A"))</f>
        <v/>
      </c>
      <c r="AK26" s="13">
        <f>IF($B26="","",COUNTIF($C26:$AG26,"E"))</f>
        <v/>
      </c>
      <c r="AL26" s="13">
        <f>IF($B26="","",COUNTIF($C26:$AG26,"S"))</f>
        <v/>
      </c>
      <c r="AM26" s="13">
        <f>IF($B26="","",COUNTIF($C26:$AG26,"V"))</f>
        <v/>
      </c>
      <c r="AN26" s="14">
        <f>IF(COUNTA($C26:$AG26)-COUNTIF($C26:$AG26,"H")=0,"",(AH26+AI26)/(COUNTA($C26:$AG26)-COUNTIF($C26:$AG26,"H")))</f>
        <v/>
      </c>
    </row>
    <row r="27" ht="17" customHeight="1">
      <c r="B27" s="30">
        <f>IF(Jan!B27="","",Jan!B27)</f>
        <v/>
      </c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2" t="n"/>
      <c r="AH27" s="13">
        <f>IF($B27="","",COUNTIF($C27:$AG27,"P"))</f>
        <v/>
      </c>
      <c r="AI27" s="13">
        <f>IF($B27="","",COUNTIF($C27:$AG27,"L"))</f>
        <v/>
      </c>
      <c r="AJ27" s="13">
        <f>IF($B27="","",COUNTIF($C27:$AG27,"A"))</f>
        <v/>
      </c>
      <c r="AK27" s="13">
        <f>IF($B27="","",COUNTIF($C27:$AG27,"E"))</f>
        <v/>
      </c>
      <c r="AL27" s="13">
        <f>IF($B27="","",COUNTIF($C27:$AG27,"S"))</f>
        <v/>
      </c>
      <c r="AM27" s="13">
        <f>IF($B27="","",COUNTIF($C27:$AG27,"V"))</f>
        <v/>
      </c>
      <c r="AN27" s="14">
        <f>IF(COUNTA($C27:$AG27)-COUNTIF($C27:$AG27,"H")=0,"",(AH27+AI27)/(COUNTA($C27:$AG27)-COUNTIF($C27:$AG27,"H")))</f>
        <v/>
      </c>
    </row>
    <row r="28" ht="17" customHeight="1">
      <c r="B28" s="30">
        <f>IF(Jan!B28="","",Jan!B28)</f>
        <v/>
      </c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2" t="n"/>
      <c r="AB28" s="12" t="n"/>
      <c r="AC28" s="12" t="n"/>
      <c r="AD28" s="12" t="n"/>
      <c r="AE28" s="12" t="n"/>
      <c r="AF28" s="12" t="n"/>
      <c r="AG28" s="12" t="n"/>
      <c r="AH28" s="13">
        <f>IF($B28="","",COUNTIF($C28:$AG28,"P"))</f>
        <v/>
      </c>
      <c r="AI28" s="13">
        <f>IF($B28="","",COUNTIF($C28:$AG28,"L"))</f>
        <v/>
      </c>
      <c r="AJ28" s="13">
        <f>IF($B28="","",COUNTIF($C28:$AG28,"A"))</f>
        <v/>
      </c>
      <c r="AK28" s="13">
        <f>IF($B28="","",COUNTIF($C28:$AG28,"E"))</f>
        <v/>
      </c>
      <c r="AL28" s="13">
        <f>IF($B28="","",COUNTIF($C28:$AG28,"S"))</f>
        <v/>
      </c>
      <c r="AM28" s="13">
        <f>IF($B28="","",COUNTIF($C28:$AG28,"V"))</f>
        <v/>
      </c>
      <c r="AN28" s="14">
        <f>IF(COUNTA($C28:$AG28)-COUNTIF($C28:$AG28,"H")=0,"",(AH28+AI28)/(COUNTA($C28:$AG28)-COUNTIF($C28:$AG28,"H")))</f>
        <v/>
      </c>
    </row>
    <row r="29" ht="17" customHeight="1">
      <c r="B29" s="30">
        <f>IF(Jan!B29="","",Jan!B29)</f>
        <v/>
      </c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  <c r="W29" s="12" t="n"/>
      <c r="X29" s="12" t="n"/>
      <c r="Y29" s="12" t="n"/>
      <c r="Z29" s="12" t="n"/>
      <c r="AA29" s="12" t="n"/>
      <c r="AB29" s="12" t="n"/>
      <c r="AC29" s="12" t="n"/>
      <c r="AD29" s="12" t="n"/>
      <c r="AE29" s="12" t="n"/>
      <c r="AF29" s="12" t="n"/>
      <c r="AG29" s="12" t="n"/>
      <c r="AH29" s="13">
        <f>IF($B29="","",COUNTIF($C29:$AG29,"P"))</f>
        <v/>
      </c>
      <c r="AI29" s="13">
        <f>IF($B29="","",COUNTIF($C29:$AG29,"L"))</f>
        <v/>
      </c>
      <c r="AJ29" s="13">
        <f>IF($B29="","",COUNTIF($C29:$AG29,"A"))</f>
        <v/>
      </c>
      <c r="AK29" s="13">
        <f>IF($B29="","",COUNTIF($C29:$AG29,"E"))</f>
        <v/>
      </c>
      <c r="AL29" s="13">
        <f>IF($B29="","",COUNTIF($C29:$AG29,"S"))</f>
        <v/>
      </c>
      <c r="AM29" s="13">
        <f>IF($B29="","",COUNTIF($C29:$AG29,"V"))</f>
        <v/>
      </c>
      <c r="AN29" s="14">
        <f>IF(COUNTA($C29:$AG29)-COUNTIF($C29:$AG29,"H")=0,"",(AH29+AI29)/(COUNTA($C29:$AG29)-COUNTIF($C29:$AG29,"H")))</f>
        <v/>
      </c>
    </row>
    <row r="30" ht="17" customHeight="1">
      <c r="B30" s="30">
        <f>IF(Jan!B30="","",Jan!B30)</f>
        <v/>
      </c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  <c r="V30" s="12" t="n"/>
      <c r="W30" s="12" t="n"/>
      <c r="X30" s="12" t="n"/>
      <c r="Y30" s="12" t="n"/>
      <c r="Z30" s="12" t="n"/>
      <c r="AA30" s="12" t="n"/>
      <c r="AB30" s="12" t="n"/>
      <c r="AC30" s="12" t="n"/>
      <c r="AD30" s="12" t="n"/>
      <c r="AE30" s="12" t="n"/>
      <c r="AF30" s="12" t="n"/>
      <c r="AG30" s="12" t="n"/>
      <c r="AH30" s="13">
        <f>IF($B30="","",COUNTIF($C30:$AG30,"P"))</f>
        <v/>
      </c>
      <c r="AI30" s="13">
        <f>IF($B30="","",COUNTIF($C30:$AG30,"L"))</f>
        <v/>
      </c>
      <c r="AJ30" s="13">
        <f>IF($B30="","",COUNTIF($C30:$AG30,"A"))</f>
        <v/>
      </c>
      <c r="AK30" s="13">
        <f>IF($B30="","",COUNTIF($C30:$AG30,"E"))</f>
        <v/>
      </c>
      <c r="AL30" s="13">
        <f>IF($B30="","",COUNTIF($C30:$AG30,"S"))</f>
        <v/>
      </c>
      <c r="AM30" s="13">
        <f>IF($B30="","",COUNTIF($C30:$AG30,"V"))</f>
        <v/>
      </c>
      <c r="AN30" s="14">
        <f>IF(COUNTA($C30:$AG30)-COUNTIF($C30:$AG30,"H")=0,"",(AH30+AI30)/(COUNTA($C30:$AG30)-COUNTIF($C30:$AG30,"H")))</f>
        <v/>
      </c>
    </row>
    <row r="31" ht="17" customHeight="1">
      <c r="B31" s="30">
        <f>IF(Jan!B31="","",Jan!B31)</f>
        <v/>
      </c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  <c r="AA31" s="12" t="n"/>
      <c r="AB31" s="12" t="n"/>
      <c r="AC31" s="12" t="n"/>
      <c r="AD31" s="12" t="n"/>
      <c r="AE31" s="12" t="n"/>
      <c r="AF31" s="12" t="n"/>
      <c r="AG31" s="12" t="n"/>
      <c r="AH31" s="13">
        <f>IF($B31="","",COUNTIF($C31:$AG31,"P"))</f>
        <v/>
      </c>
      <c r="AI31" s="13">
        <f>IF($B31="","",COUNTIF($C31:$AG31,"L"))</f>
        <v/>
      </c>
      <c r="AJ31" s="13">
        <f>IF($B31="","",COUNTIF($C31:$AG31,"A"))</f>
        <v/>
      </c>
      <c r="AK31" s="13">
        <f>IF($B31="","",COUNTIF($C31:$AG31,"E"))</f>
        <v/>
      </c>
      <c r="AL31" s="13">
        <f>IF($B31="","",COUNTIF($C31:$AG31,"S"))</f>
        <v/>
      </c>
      <c r="AM31" s="13">
        <f>IF($B31="","",COUNTIF($C31:$AG31,"V"))</f>
        <v/>
      </c>
      <c r="AN31" s="14">
        <f>IF(COUNTA($C31:$AG31)-COUNTIF($C31:$AG31,"H")=0,"",(AH31+AI31)/(COUNTA($C31:$AG31)-COUNTIF($C31:$AG31,"H")))</f>
        <v/>
      </c>
    </row>
    <row r="32">
      <c r="B32" s="15" t="inlineStr">
        <is>
          <t>PRESENT (P+L)</t>
        </is>
      </c>
      <c r="C32" s="16">
        <f>IF(COUNTA(C7:C31)=0,"",COUNTIF(C7:C31,"P")+COUNTIF(C7:C31,"L"))</f>
        <v/>
      </c>
      <c r="D32" s="16">
        <f>IF(COUNTA(D7:D31)=0,"",COUNTIF(D7:D31,"P")+COUNTIF(D7:D31,"L"))</f>
        <v/>
      </c>
      <c r="E32" s="16">
        <f>IF(COUNTA(E7:E31)=0,"",COUNTIF(E7:E31,"P")+COUNTIF(E7:E31,"L"))</f>
        <v/>
      </c>
      <c r="F32" s="16">
        <f>IF(COUNTA(F7:F31)=0,"",COUNTIF(F7:F31,"P")+COUNTIF(F7:F31,"L"))</f>
        <v/>
      </c>
      <c r="G32" s="16">
        <f>IF(COUNTA(G7:G31)=0,"",COUNTIF(G7:G31,"P")+COUNTIF(G7:G31,"L"))</f>
        <v/>
      </c>
      <c r="H32" s="16">
        <f>IF(COUNTA(H7:H31)=0,"",COUNTIF(H7:H31,"P")+COUNTIF(H7:H31,"L"))</f>
        <v/>
      </c>
      <c r="I32" s="16">
        <f>IF(COUNTA(I7:I31)=0,"",COUNTIF(I7:I31,"P")+COUNTIF(I7:I31,"L"))</f>
        <v/>
      </c>
      <c r="J32" s="16">
        <f>IF(COUNTA(J7:J31)=0,"",COUNTIF(J7:J31,"P")+COUNTIF(J7:J31,"L"))</f>
        <v/>
      </c>
      <c r="K32" s="16">
        <f>IF(COUNTA(K7:K31)=0,"",COUNTIF(K7:K31,"P")+COUNTIF(K7:K31,"L"))</f>
        <v/>
      </c>
      <c r="L32" s="16">
        <f>IF(COUNTA(L7:L31)=0,"",COUNTIF(L7:L31,"P")+COUNTIF(L7:L31,"L"))</f>
        <v/>
      </c>
      <c r="M32" s="16">
        <f>IF(COUNTA(M7:M31)=0,"",COUNTIF(M7:M31,"P")+COUNTIF(M7:M31,"L"))</f>
        <v/>
      </c>
      <c r="N32" s="16">
        <f>IF(COUNTA(N7:N31)=0,"",COUNTIF(N7:N31,"P")+COUNTIF(N7:N31,"L"))</f>
        <v/>
      </c>
      <c r="O32" s="16">
        <f>IF(COUNTA(O7:O31)=0,"",COUNTIF(O7:O31,"P")+COUNTIF(O7:O31,"L"))</f>
        <v/>
      </c>
      <c r="P32" s="16">
        <f>IF(COUNTA(P7:P31)=0,"",COUNTIF(P7:P31,"P")+COUNTIF(P7:P31,"L"))</f>
        <v/>
      </c>
      <c r="Q32" s="16">
        <f>IF(COUNTA(Q7:Q31)=0,"",COUNTIF(Q7:Q31,"P")+COUNTIF(Q7:Q31,"L"))</f>
        <v/>
      </c>
      <c r="R32" s="16">
        <f>IF(COUNTA(R7:R31)=0,"",COUNTIF(R7:R31,"P")+COUNTIF(R7:R31,"L"))</f>
        <v/>
      </c>
      <c r="S32" s="16">
        <f>IF(COUNTA(S7:S31)=0,"",COUNTIF(S7:S31,"P")+COUNTIF(S7:S31,"L"))</f>
        <v/>
      </c>
      <c r="T32" s="16">
        <f>IF(COUNTA(T7:T31)=0,"",COUNTIF(T7:T31,"P")+COUNTIF(T7:T31,"L"))</f>
        <v/>
      </c>
      <c r="U32" s="16">
        <f>IF(COUNTA(U7:U31)=0,"",COUNTIF(U7:U31,"P")+COUNTIF(U7:U31,"L"))</f>
        <v/>
      </c>
      <c r="V32" s="16">
        <f>IF(COUNTA(V7:V31)=0,"",COUNTIF(V7:V31,"P")+COUNTIF(V7:V31,"L"))</f>
        <v/>
      </c>
      <c r="W32" s="16">
        <f>IF(COUNTA(W7:W31)=0,"",COUNTIF(W7:W31,"P")+COUNTIF(W7:W31,"L"))</f>
        <v/>
      </c>
      <c r="X32" s="16">
        <f>IF(COUNTA(X7:X31)=0,"",COUNTIF(X7:X31,"P")+COUNTIF(X7:X31,"L"))</f>
        <v/>
      </c>
      <c r="Y32" s="16">
        <f>IF(COUNTA(Y7:Y31)=0,"",COUNTIF(Y7:Y31,"P")+COUNTIF(Y7:Y31,"L"))</f>
        <v/>
      </c>
      <c r="Z32" s="16">
        <f>IF(COUNTA(Z7:Z31)=0,"",COUNTIF(Z7:Z31,"P")+COUNTIF(Z7:Z31,"L"))</f>
        <v/>
      </c>
      <c r="AA32" s="16">
        <f>IF(COUNTA(AA7:AA31)=0,"",COUNTIF(AA7:AA31,"P")+COUNTIF(AA7:AA31,"L"))</f>
        <v/>
      </c>
      <c r="AB32" s="16">
        <f>IF(COUNTA(AB7:AB31)=0,"",COUNTIF(AB7:AB31,"P")+COUNTIF(AB7:AB31,"L"))</f>
        <v/>
      </c>
      <c r="AC32" s="16">
        <f>IF(COUNTA(AC7:AC31)=0,"",COUNTIF(AC7:AC31,"P")+COUNTIF(AC7:AC31,"L"))</f>
        <v/>
      </c>
      <c r="AD32" s="16">
        <f>IF(COUNTA(AD7:AD31)=0,"",COUNTIF(AD7:AD31,"P")+COUNTIF(AD7:AD31,"L"))</f>
        <v/>
      </c>
      <c r="AE32" s="16">
        <f>IF(COUNTA(AE7:AE31)=0,"",COUNTIF(AE7:AE31,"P")+COUNTIF(AE7:AE31,"L"))</f>
        <v/>
      </c>
      <c r="AF32" s="16">
        <f>IF(COUNTA(AF7:AF31)=0,"",COUNTIF(AF7:AF31,"P")+COUNTIF(AF7:AF31,"L"))</f>
        <v/>
      </c>
      <c r="AG32" s="16">
        <f>IF(COUNTA(AG7:AG31)=0,"",COUNTIF(AG7:AG31,"P")+COUNTIF(AG7:AG31,"L"))</f>
        <v/>
      </c>
      <c r="AH32" s="17" t="n"/>
      <c r="AI32" s="17" t="n"/>
      <c r="AJ32" s="17" t="n"/>
      <c r="AK32" s="17" t="n"/>
      <c r="AL32" s="17" t="n"/>
      <c r="AM32" s="17" t="n"/>
      <c r="AN32" s="17" t="n"/>
    </row>
    <row r="34">
      <c r="B34" s="18" t="inlineStr">
        <is>
          <t>KEY</t>
        </is>
      </c>
      <c r="C34" s="19" t="inlineStr">
        <is>
          <t>P</t>
        </is>
      </c>
      <c r="D34" s="20" t="inlineStr">
        <is>
          <t>Present</t>
        </is>
      </c>
      <c r="G34" s="21" t="inlineStr">
        <is>
          <t>L</t>
        </is>
      </c>
      <c r="H34" s="20" t="inlineStr">
        <is>
          <t>Late</t>
        </is>
      </c>
      <c r="K34" s="22" t="inlineStr">
        <is>
          <t>A</t>
        </is>
      </c>
      <c r="L34" s="20" t="inlineStr">
        <is>
          <t>Absent</t>
        </is>
      </c>
      <c r="O34" s="23" t="inlineStr">
        <is>
          <t>E</t>
        </is>
      </c>
      <c r="P34" s="20" t="inlineStr">
        <is>
          <t>Excused</t>
        </is>
      </c>
      <c r="S34" s="24" t="inlineStr">
        <is>
          <t>S</t>
        </is>
      </c>
      <c r="T34" s="20" t="inlineStr">
        <is>
          <t>Sick</t>
        </is>
      </c>
      <c r="W34" s="25" t="inlineStr">
        <is>
          <t>V</t>
        </is>
      </c>
      <c r="X34" s="20" t="inlineStr">
        <is>
          <t>Vacation</t>
        </is>
      </c>
      <c r="AA34" s="26" t="inlineStr">
        <is>
          <t>H</t>
        </is>
      </c>
      <c r="AB34" s="20" t="inlineStr">
        <is>
          <t>Holiday</t>
        </is>
      </c>
      <c r="AH34" s="27" t="inlineStr">
        <is>
          <t>Rate = (P + L) ÷ marked days, holidays excluded</t>
        </is>
      </c>
    </row>
    <row r="36">
      <c r="B36" s="28" t="inlineStr">
        <is>
          <t>Free template from niftyshelf.com  ·  free for personal &amp; commercial use</t>
        </is>
      </c>
    </row>
  </sheetData>
  <mergeCells count="8">
    <mergeCell ref="T34:V34"/>
    <mergeCell ref="X34:Z34"/>
    <mergeCell ref="AB34:AD34"/>
    <mergeCell ref="AH2:AO2"/>
    <mergeCell ref="H34:J34"/>
    <mergeCell ref="L34:N34"/>
    <mergeCell ref="P34:R34"/>
    <mergeCell ref="D34:F34"/>
  </mergeCells>
  <conditionalFormatting sqref="C7:AG31">
    <cfRule type="expression" priority="1" dxfId="0" stopIfTrue="0">
      <formula>C7="L"</formula>
    </cfRule>
    <cfRule type="expression" priority="2" dxfId="1" stopIfTrue="0">
      <formula>C7="A"</formula>
    </cfRule>
    <cfRule type="expression" priority="3" dxfId="2" stopIfTrue="0">
      <formula>C7="E"</formula>
    </cfRule>
    <cfRule type="expression" priority="4" dxfId="3" stopIfTrue="0">
      <formula>C7="S"</formula>
    </cfRule>
    <cfRule type="expression" priority="5" dxfId="4" stopIfTrue="0">
      <formula>C7="V"</formula>
    </cfRule>
    <cfRule type="expression" priority="6" dxfId="5" stopIfTrue="0">
      <formula>C7="H"</formula>
    </cfRule>
    <cfRule type="expression" priority="7" dxfId="6" stopIfTrue="0">
      <formula>C$5=""</formula>
    </cfRule>
    <cfRule type="expression" priority="8" dxfId="7" stopIfTrue="0">
      <formula>OR(C$6="Sat",C$6="Sun")</formula>
    </cfRule>
  </conditionalFormatting>
  <conditionalFormatting sqref="AN7:AN31">
    <cfRule type="expression" priority="9" dxfId="8" stopIfTrue="0">
      <formula>AND(AN7&lt;&gt;"",AN7&lt;0.9)</formula>
    </cfRule>
  </conditionalFormatting>
  <dataValidations count="1">
    <dataValidation sqref="C7:AG31" showDropDown="0" showInputMessage="0" showErrorMessage="0" allowBlank="1" type="list" errorStyle="warning">
      <formula1>"P,L,A,E,S,V,H"</formula1>
    </dataValidation>
  </dataValidations>
  <printOptions horizontalCentered="1"/>
  <pageMargins left="0.4" right="0.4" top="0.45" bottom="0.45" header="0.2" footer="0.2"/>
  <pageSetup orientation="landscape" paperSize="1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O3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0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5.2" customWidth="1" min="34" max="34"/>
    <col width="5.2" customWidth="1" min="35" max="35"/>
    <col width="5.2" customWidth="1" min="36" max="36"/>
    <col width="5.2" customWidth="1" min="37" max="37"/>
    <col width="5.2" customWidth="1" min="38" max="38"/>
    <col width="5.2" customWidth="1" min="39" max="39"/>
    <col width="7.5" customWidth="1" min="40" max="40"/>
    <col width="2.5" customWidth="1" min="41" max="41"/>
  </cols>
  <sheetData>
    <row r="1">
      <c r="A1" s="1">
        <f>DATE(2027,6,1)</f>
        <v/>
      </c>
    </row>
    <row r="2" ht="32" customHeight="1">
      <c r="B2" s="2" t="inlineStr">
        <is>
          <t>June 2027</t>
        </is>
      </c>
      <c r="AH2" s="29">
        <f>Jan!AH2</f>
        <v/>
      </c>
    </row>
    <row r="3">
      <c r="B3" s="4" t="inlineStr">
        <is>
          <t>Monthly attendance — P present · L late · A absent · E excused · S sick · V vacation · H holiday</t>
        </is>
      </c>
    </row>
    <row r="5" ht="18" customHeight="1">
      <c r="B5" s="5" t="inlineStr">
        <is>
          <t>NAME</t>
        </is>
      </c>
      <c r="C5" s="6">
        <f>IF(MONTH($A$1+0)=6,DAY($A$1+0),"")</f>
        <v/>
      </c>
      <c r="D5" s="6">
        <f>IF(MONTH($A$1+1)=6,DAY($A$1+1),"")</f>
        <v/>
      </c>
      <c r="E5" s="6">
        <f>IF(MONTH($A$1+2)=6,DAY($A$1+2),"")</f>
        <v/>
      </c>
      <c r="F5" s="6">
        <f>IF(MONTH($A$1+3)=6,DAY($A$1+3),"")</f>
        <v/>
      </c>
      <c r="G5" s="6">
        <f>IF(MONTH($A$1+4)=6,DAY($A$1+4),"")</f>
        <v/>
      </c>
      <c r="H5" s="6">
        <f>IF(MONTH($A$1+5)=6,DAY($A$1+5),"")</f>
        <v/>
      </c>
      <c r="I5" s="6">
        <f>IF(MONTH($A$1+6)=6,DAY($A$1+6),"")</f>
        <v/>
      </c>
      <c r="J5" s="6">
        <f>IF(MONTH($A$1+7)=6,DAY($A$1+7),"")</f>
        <v/>
      </c>
      <c r="K5" s="6">
        <f>IF(MONTH($A$1+8)=6,DAY($A$1+8),"")</f>
        <v/>
      </c>
      <c r="L5" s="6">
        <f>IF(MONTH($A$1+9)=6,DAY($A$1+9),"")</f>
        <v/>
      </c>
      <c r="M5" s="6">
        <f>IF(MONTH($A$1+10)=6,DAY($A$1+10),"")</f>
        <v/>
      </c>
      <c r="N5" s="6">
        <f>IF(MONTH($A$1+11)=6,DAY($A$1+11),"")</f>
        <v/>
      </c>
      <c r="O5" s="6">
        <f>IF(MONTH($A$1+12)=6,DAY($A$1+12),"")</f>
        <v/>
      </c>
      <c r="P5" s="6">
        <f>IF(MONTH($A$1+13)=6,DAY($A$1+13),"")</f>
        <v/>
      </c>
      <c r="Q5" s="6">
        <f>IF(MONTH($A$1+14)=6,DAY($A$1+14),"")</f>
        <v/>
      </c>
      <c r="R5" s="6">
        <f>IF(MONTH($A$1+15)=6,DAY($A$1+15),"")</f>
        <v/>
      </c>
      <c r="S5" s="6">
        <f>IF(MONTH($A$1+16)=6,DAY($A$1+16),"")</f>
        <v/>
      </c>
      <c r="T5" s="6">
        <f>IF(MONTH($A$1+17)=6,DAY($A$1+17),"")</f>
        <v/>
      </c>
      <c r="U5" s="6">
        <f>IF(MONTH($A$1+18)=6,DAY($A$1+18),"")</f>
        <v/>
      </c>
      <c r="V5" s="6">
        <f>IF(MONTH($A$1+19)=6,DAY($A$1+19),"")</f>
        <v/>
      </c>
      <c r="W5" s="6">
        <f>IF(MONTH($A$1+20)=6,DAY($A$1+20),"")</f>
        <v/>
      </c>
      <c r="X5" s="6">
        <f>IF(MONTH($A$1+21)=6,DAY($A$1+21),"")</f>
        <v/>
      </c>
      <c r="Y5" s="6">
        <f>IF(MONTH($A$1+22)=6,DAY($A$1+22),"")</f>
        <v/>
      </c>
      <c r="Z5" s="6">
        <f>IF(MONTH($A$1+23)=6,DAY($A$1+23),"")</f>
        <v/>
      </c>
      <c r="AA5" s="6">
        <f>IF(MONTH($A$1+24)=6,DAY($A$1+24),"")</f>
        <v/>
      </c>
      <c r="AB5" s="6">
        <f>IF(MONTH($A$1+25)=6,DAY($A$1+25),"")</f>
        <v/>
      </c>
      <c r="AC5" s="6">
        <f>IF(MONTH($A$1+26)=6,DAY($A$1+26),"")</f>
        <v/>
      </c>
      <c r="AD5" s="6">
        <f>IF(MONTH($A$1+27)=6,DAY($A$1+27),"")</f>
        <v/>
      </c>
      <c r="AE5" s="6">
        <f>IF(MONTH($A$1+28)=6,DAY($A$1+28),"")</f>
        <v/>
      </c>
      <c r="AF5" s="6">
        <f>IF(MONTH($A$1+29)=6,DAY($A$1+29),"")</f>
        <v/>
      </c>
      <c r="AG5" s="6">
        <f>IF(MONTH($A$1+30)=6,DAY($A$1+30),"")</f>
        <v/>
      </c>
      <c r="AH5" s="7" t="inlineStr">
        <is>
          <t>P</t>
        </is>
      </c>
      <c r="AI5" s="7" t="inlineStr">
        <is>
          <t>L</t>
        </is>
      </c>
      <c r="AJ5" s="7" t="inlineStr">
        <is>
          <t>A</t>
        </is>
      </c>
      <c r="AK5" s="7" t="inlineStr">
        <is>
          <t>E</t>
        </is>
      </c>
      <c r="AL5" s="7" t="inlineStr">
        <is>
          <t>S</t>
        </is>
      </c>
      <c r="AM5" s="7" t="inlineStr">
        <is>
          <t>V</t>
        </is>
      </c>
      <c r="AN5" s="6" t="inlineStr">
        <is>
          <t>RATE</t>
        </is>
      </c>
    </row>
    <row r="6" ht="12" customHeight="1">
      <c r="B6" s="8" t="n"/>
      <c r="C6" s="9">
        <f>IF(C5="","",CHOOSE(WEEKDAY($A$1+0),"Sun","Mon","Tue","Wed","Thu","Fri","Sat"))</f>
        <v/>
      </c>
      <c r="D6" s="9">
        <f>IF(D5="","",CHOOSE(WEEKDAY($A$1+1),"Sun","Mon","Tue","Wed","Thu","Fri","Sat"))</f>
        <v/>
      </c>
      <c r="E6" s="9">
        <f>IF(E5="","",CHOOSE(WEEKDAY($A$1+2),"Sun","Mon","Tue","Wed","Thu","Fri","Sat"))</f>
        <v/>
      </c>
      <c r="F6" s="9">
        <f>IF(F5="","",CHOOSE(WEEKDAY($A$1+3),"Sun","Mon","Tue","Wed","Thu","Fri","Sat"))</f>
        <v/>
      </c>
      <c r="G6" s="9">
        <f>IF(G5="","",CHOOSE(WEEKDAY($A$1+4),"Sun","Mon","Tue","Wed","Thu","Fri","Sat"))</f>
        <v/>
      </c>
      <c r="H6" s="9">
        <f>IF(H5="","",CHOOSE(WEEKDAY($A$1+5),"Sun","Mon","Tue","Wed","Thu","Fri","Sat"))</f>
        <v/>
      </c>
      <c r="I6" s="9">
        <f>IF(I5="","",CHOOSE(WEEKDAY($A$1+6),"Sun","Mon","Tue","Wed","Thu","Fri","Sat"))</f>
        <v/>
      </c>
      <c r="J6" s="9">
        <f>IF(J5="","",CHOOSE(WEEKDAY($A$1+7),"Sun","Mon","Tue","Wed","Thu","Fri","Sat"))</f>
        <v/>
      </c>
      <c r="K6" s="9">
        <f>IF(K5="","",CHOOSE(WEEKDAY($A$1+8),"Sun","Mon","Tue","Wed","Thu","Fri","Sat"))</f>
        <v/>
      </c>
      <c r="L6" s="9">
        <f>IF(L5="","",CHOOSE(WEEKDAY($A$1+9),"Sun","Mon","Tue","Wed","Thu","Fri","Sat"))</f>
        <v/>
      </c>
      <c r="M6" s="9">
        <f>IF(M5="","",CHOOSE(WEEKDAY($A$1+10),"Sun","Mon","Tue","Wed","Thu","Fri","Sat"))</f>
        <v/>
      </c>
      <c r="N6" s="9">
        <f>IF(N5="","",CHOOSE(WEEKDAY($A$1+11),"Sun","Mon","Tue","Wed","Thu","Fri","Sat"))</f>
        <v/>
      </c>
      <c r="O6" s="9">
        <f>IF(O5="","",CHOOSE(WEEKDAY($A$1+12),"Sun","Mon","Tue","Wed","Thu","Fri","Sat"))</f>
        <v/>
      </c>
      <c r="P6" s="9">
        <f>IF(P5="","",CHOOSE(WEEKDAY($A$1+13),"Sun","Mon","Tue","Wed","Thu","Fri","Sat"))</f>
        <v/>
      </c>
      <c r="Q6" s="9">
        <f>IF(Q5="","",CHOOSE(WEEKDAY($A$1+14),"Sun","Mon","Tue","Wed","Thu","Fri","Sat"))</f>
        <v/>
      </c>
      <c r="R6" s="9">
        <f>IF(R5="","",CHOOSE(WEEKDAY($A$1+15),"Sun","Mon","Tue","Wed","Thu","Fri","Sat"))</f>
        <v/>
      </c>
      <c r="S6" s="9">
        <f>IF(S5="","",CHOOSE(WEEKDAY($A$1+16),"Sun","Mon","Tue","Wed","Thu","Fri","Sat"))</f>
        <v/>
      </c>
      <c r="T6" s="9">
        <f>IF(T5="","",CHOOSE(WEEKDAY($A$1+17),"Sun","Mon","Tue","Wed","Thu","Fri","Sat"))</f>
        <v/>
      </c>
      <c r="U6" s="9">
        <f>IF(U5="","",CHOOSE(WEEKDAY($A$1+18),"Sun","Mon","Tue","Wed","Thu","Fri","Sat"))</f>
        <v/>
      </c>
      <c r="V6" s="9">
        <f>IF(V5="","",CHOOSE(WEEKDAY($A$1+19),"Sun","Mon","Tue","Wed","Thu","Fri","Sat"))</f>
        <v/>
      </c>
      <c r="W6" s="9">
        <f>IF(W5="","",CHOOSE(WEEKDAY($A$1+20),"Sun","Mon","Tue","Wed","Thu","Fri","Sat"))</f>
        <v/>
      </c>
      <c r="X6" s="9">
        <f>IF(X5="","",CHOOSE(WEEKDAY($A$1+21),"Sun","Mon","Tue","Wed","Thu","Fri","Sat"))</f>
        <v/>
      </c>
      <c r="Y6" s="9">
        <f>IF(Y5="","",CHOOSE(WEEKDAY($A$1+22),"Sun","Mon","Tue","Wed","Thu","Fri","Sat"))</f>
        <v/>
      </c>
      <c r="Z6" s="9">
        <f>IF(Z5="","",CHOOSE(WEEKDAY($A$1+23),"Sun","Mon","Tue","Wed","Thu","Fri","Sat"))</f>
        <v/>
      </c>
      <c r="AA6" s="9">
        <f>IF(AA5="","",CHOOSE(WEEKDAY($A$1+24),"Sun","Mon","Tue","Wed","Thu","Fri","Sat"))</f>
        <v/>
      </c>
      <c r="AB6" s="9">
        <f>IF(AB5="","",CHOOSE(WEEKDAY($A$1+25),"Sun","Mon","Tue","Wed","Thu","Fri","Sat"))</f>
        <v/>
      </c>
      <c r="AC6" s="9">
        <f>IF(AC5="","",CHOOSE(WEEKDAY($A$1+26),"Sun","Mon","Tue","Wed","Thu","Fri","Sat"))</f>
        <v/>
      </c>
      <c r="AD6" s="9">
        <f>IF(AD5="","",CHOOSE(WEEKDAY($A$1+27),"Sun","Mon","Tue","Wed","Thu","Fri","Sat"))</f>
        <v/>
      </c>
      <c r="AE6" s="9">
        <f>IF(AE5="","",CHOOSE(WEEKDAY($A$1+28),"Sun","Mon","Tue","Wed","Thu","Fri","Sat"))</f>
        <v/>
      </c>
      <c r="AF6" s="9">
        <f>IF(AF5="","",CHOOSE(WEEKDAY($A$1+29),"Sun","Mon","Tue","Wed","Thu","Fri","Sat"))</f>
        <v/>
      </c>
      <c r="AG6" s="9">
        <f>IF(AG5="","",CHOOSE(WEEKDAY($A$1+30),"Sun","Mon","Tue","Wed","Thu","Fri","Sat"))</f>
        <v/>
      </c>
      <c r="AH6" s="10" t="n"/>
      <c r="AI6" s="10" t="n"/>
      <c r="AJ6" s="10" t="n"/>
      <c r="AK6" s="10" t="n"/>
      <c r="AL6" s="10" t="n"/>
      <c r="AM6" s="10" t="n"/>
      <c r="AN6" s="8" t="n"/>
    </row>
    <row r="7" ht="17" customHeight="1">
      <c r="B7" s="30">
        <f>IF(Jan!B7="","",Jan!B7)</f>
        <v/>
      </c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3">
        <f>IF($B7="","",COUNTIF($C7:$AG7,"P"))</f>
        <v/>
      </c>
      <c r="AI7" s="13">
        <f>IF($B7="","",COUNTIF($C7:$AG7,"L"))</f>
        <v/>
      </c>
      <c r="AJ7" s="13">
        <f>IF($B7="","",COUNTIF($C7:$AG7,"A"))</f>
        <v/>
      </c>
      <c r="AK7" s="13">
        <f>IF($B7="","",COUNTIF($C7:$AG7,"E"))</f>
        <v/>
      </c>
      <c r="AL7" s="13">
        <f>IF($B7="","",COUNTIF($C7:$AG7,"S"))</f>
        <v/>
      </c>
      <c r="AM7" s="13">
        <f>IF($B7="","",COUNTIF($C7:$AG7,"V"))</f>
        <v/>
      </c>
      <c r="AN7" s="14">
        <f>IF(COUNTA($C7:$AG7)-COUNTIF($C7:$AG7,"H")=0,"",(AH7+AI7)/(COUNTA($C7:$AG7)-COUNTIF($C7:$AG7,"H")))</f>
        <v/>
      </c>
    </row>
    <row r="8" ht="17" customHeight="1">
      <c r="B8" s="30">
        <f>IF(Jan!B8="","",Jan!B8)</f>
        <v/>
      </c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3">
        <f>IF($B8="","",COUNTIF($C8:$AG8,"P"))</f>
        <v/>
      </c>
      <c r="AI8" s="13">
        <f>IF($B8="","",COUNTIF($C8:$AG8,"L"))</f>
        <v/>
      </c>
      <c r="AJ8" s="13">
        <f>IF($B8="","",COUNTIF($C8:$AG8,"A"))</f>
        <v/>
      </c>
      <c r="AK8" s="13">
        <f>IF($B8="","",COUNTIF($C8:$AG8,"E"))</f>
        <v/>
      </c>
      <c r="AL8" s="13">
        <f>IF($B8="","",COUNTIF($C8:$AG8,"S"))</f>
        <v/>
      </c>
      <c r="AM8" s="13">
        <f>IF($B8="","",COUNTIF($C8:$AG8,"V"))</f>
        <v/>
      </c>
      <c r="AN8" s="14">
        <f>IF(COUNTA($C8:$AG8)-COUNTIF($C8:$AG8,"H")=0,"",(AH8+AI8)/(COUNTA($C8:$AG8)-COUNTIF($C8:$AG8,"H")))</f>
        <v/>
      </c>
    </row>
    <row r="9" ht="17" customHeight="1">
      <c r="B9" s="30">
        <f>IF(Jan!B9="","",Jan!B9)</f>
        <v/>
      </c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3">
        <f>IF($B9="","",COUNTIF($C9:$AG9,"P"))</f>
        <v/>
      </c>
      <c r="AI9" s="13">
        <f>IF($B9="","",COUNTIF($C9:$AG9,"L"))</f>
        <v/>
      </c>
      <c r="AJ9" s="13">
        <f>IF($B9="","",COUNTIF($C9:$AG9,"A"))</f>
        <v/>
      </c>
      <c r="AK9" s="13">
        <f>IF($B9="","",COUNTIF($C9:$AG9,"E"))</f>
        <v/>
      </c>
      <c r="AL9" s="13">
        <f>IF($B9="","",COUNTIF($C9:$AG9,"S"))</f>
        <v/>
      </c>
      <c r="AM9" s="13">
        <f>IF($B9="","",COUNTIF($C9:$AG9,"V"))</f>
        <v/>
      </c>
      <c r="AN9" s="14">
        <f>IF(COUNTA($C9:$AG9)-COUNTIF($C9:$AG9,"H")=0,"",(AH9+AI9)/(COUNTA($C9:$AG9)-COUNTIF($C9:$AG9,"H")))</f>
        <v/>
      </c>
    </row>
    <row r="10" ht="17" customHeight="1">
      <c r="B10" s="30">
        <f>IF(Jan!B10="","",Jan!B10)</f>
        <v/>
      </c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3">
        <f>IF($B10="","",COUNTIF($C10:$AG10,"P"))</f>
        <v/>
      </c>
      <c r="AI10" s="13">
        <f>IF($B10="","",COUNTIF($C10:$AG10,"L"))</f>
        <v/>
      </c>
      <c r="AJ10" s="13">
        <f>IF($B10="","",COUNTIF($C10:$AG10,"A"))</f>
        <v/>
      </c>
      <c r="AK10" s="13">
        <f>IF($B10="","",COUNTIF($C10:$AG10,"E"))</f>
        <v/>
      </c>
      <c r="AL10" s="13">
        <f>IF($B10="","",COUNTIF($C10:$AG10,"S"))</f>
        <v/>
      </c>
      <c r="AM10" s="13">
        <f>IF($B10="","",COUNTIF($C10:$AG10,"V"))</f>
        <v/>
      </c>
      <c r="AN10" s="14">
        <f>IF(COUNTA($C10:$AG10)-COUNTIF($C10:$AG10,"H")=0,"",(AH10+AI10)/(COUNTA($C10:$AG10)-COUNTIF($C10:$AG10,"H")))</f>
        <v/>
      </c>
    </row>
    <row r="11" ht="17" customHeight="1">
      <c r="B11" s="30">
        <f>IF(Jan!B11="","",Jan!B11)</f>
        <v/>
      </c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3">
        <f>IF($B11="","",COUNTIF($C11:$AG11,"P"))</f>
        <v/>
      </c>
      <c r="AI11" s="13">
        <f>IF($B11="","",COUNTIF($C11:$AG11,"L"))</f>
        <v/>
      </c>
      <c r="AJ11" s="13">
        <f>IF($B11="","",COUNTIF($C11:$AG11,"A"))</f>
        <v/>
      </c>
      <c r="AK11" s="13">
        <f>IF($B11="","",COUNTIF($C11:$AG11,"E"))</f>
        <v/>
      </c>
      <c r="AL11" s="13">
        <f>IF($B11="","",COUNTIF($C11:$AG11,"S"))</f>
        <v/>
      </c>
      <c r="AM11" s="13">
        <f>IF($B11="","",COUNTIF($C11:$AG11,"V"))</f>
        <v/>
      </c>
      <c r="AN11" s="14">
        <f>IF(COUNTA($C11:$AG11)-COUNTIF($C11:$AG11,"H")=0,"",(AH11+AI11)/(COUNTA($C11:$AG11)-COUNTIF($C11:$AG11,"H")))</f>
        <v/>
      </c>
    </row>
    <row r="12" ht="17" customHeight="1">
      <c r="B12" s="30">
        <f>IF(Jan!B12="","",Jan!B12)</f>
        <v/>
      </c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3">
        <f>IF($B12="","",COUNTIF($C12:$AG12,"P"))</f>
        <v/>
      </c>
      <c r="AI12" s="13">
        <f>IF($B12="","",COUNTIF($C12:$AG12,"L"))</f>
        <v/>
      </c>
      <c r="AJ12" s="13">
        <f>IF($B12="","",COUNTIF($C12:$AG12,"A"))</f>
        <v/>
      </c>
      <c r="AK12" s="13">
        <f>IF($B12="","",COUNTIF($C12:$AG12,"E"))</f>
        <v/>
      </c>
      <c r="AL12" s="13">
        <f>IF($B12="","",COUNTIF($C12:$AG12,"S"))</f>
        <v/>
      </c>
      <c r="AM12" s="13">
        <f>IF($B12="","",COUNTIF($C12:$AG12,"V"))</f>
        <v/>
      </c>
      <c r="AN12" s="14">
        <f>IF(COUNTA($C12:$AG12)-COUNTIF($C12:$AG12,"H")=0,"",(AH12+AI12)/(COUNTA($C12:$AG12)-COUNTIF($C12:$AG12,"H")))</f>
        <v/>
      </c>
    </row>
    <row r="13" ht="17" customHeight="1">
      <c r="B13" s="30">
        <f>IF(Jan!B13="","",Jan!B13)</f>
        <v/>
      </c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3">
        <f>IF($B13="","",COUNTIF($C13:$AG13,"P"))</f>
        <v/>
      </c>
      <c r="AI13" s="13">
        <f>IF($B13="","",COUNTIF($C13:$AG13,"L"))</f>
        <v/>
      </c>
      <c r="AJ13" s="13">
        <f>IF($B13="","",COUNTIF($C13:$AG13,"A"))</f>
        <v/>
      </c>
      <c r="AK13" s="13">
        <f>IF($B13="","",COUNTIF($C13:$AG13,"E"))</f>
        <v/>
      </c>
      <c r="AL13" s="13">
        <f>IF($B13="","",COUNTIF($C13:$AG13,"S"))</f>
        <v/>
      </c>
      <c r="AM13" s="13">
        <f>IF($B13="","",COUNTIF($C13:$AG13,"V"))</f>
        <v/>
      </c>
      <c r="AN13" s="14">
        <f>IF(COUNTA($C13:$AG13)-COUNTIF($C13:$AG13,"H")=0,"",(AH13+AI13)/(COUNTA($C13:$AG13)-COUNTIF($C13:$AG13,"H")))</f>
        <v/>
      </c>
    </row>
    <row r="14" ht="17" customHeight="1">
      <c r="B14" s="30">
        <f>IF(Jan!B14="","",Jan!B14)</f>
        <v/>
      </c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3">
        <f>IF($B14="","",COUNTIF($C14:$AG14,"P"))</f>
        <v/>
      </c>
      <c r="AI14" s="13">
        <f>IF($B14="","",COUNTIF($C14:$AG14,"L"))</f>
        <v/>
      </c>
      <c r="AJ14" s="13">
        <f>IF($B14="","",COUNTIF($C14:$AG14,"A"))</f>
        <v/>
      </c>
      <c r="AK14" s="13">
        <f>IF($B14="","",COUNTIF($C14:$AG14,"E"))</f>
        <v/>
      </c>
      <c r="AL14" s="13">
        <f>IF($B14="","",COUNTIF($C14:$AG14,"S"))</f>
        <v/>
      </c>
      <c r="AM14" s="13">
        <f>IF($B14="","",COUNTIF($C14:$AG14,"V"))</f>
        <v/>
      </c>
      <c r="AN14" s="14">
        <f>IF(COUNTA($C14:$AG14)-COUNTIF($C14:$AG14,"H")=0,"",(AH14+AI14)/(COUNTA($C14:$AG14)-COUNTIF($C14:$AG14,"H")))</f>
        <v/>
      </c>
    </row>
    <row r="15" ht="17" customHeight="1">
      <c r="B15" s="30">
        <f>IF(Jan!B15="","",Jan!B15)</f>
        <v/>
      </c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3">
        <f>IF($B15="","",COUNTIF($C15:$AG15,"P"))</f>
        <v/>
      </c>
      <c r="AI15" s="13">
        <f>IF($B15="","",COUNTIF($C15:$AG15,"L"))</f>
        <v/>
      </c>
      <c r="AJ15" s="13">
        <f>IF($B15="","",COUNTIF($C15:$AG15,"A"))</f>
        <v/>
      </c>
      <c r="AK15" s="13">
        <f>IF($B15="","",COUNTIF($C15:$AG15,"E"))</f>
        <v/>
      </c>
      <c r="AL15" s="13">
        <f>IF($B15="","",COUNTIF($C15:$AG15,"S"))</f>
        <v/>
      </c>
      <c r="AM15" s="13">
        <f>IF($B15="","",COUNTIF($C15:$AG15,"V"))</f>
        <v/>
      </c>
      <c r="AN15" s="14">
        <f>IF(COUNTA($C15:$AG15)-COUNTIF($C15:$AG15,"H")=0,"",(AH15+AI15)/(COUNTA($C15:$AG15)-COUNTIF($C15:$AG15,"H")))</f>
        <v/>
      </c>
    </row>
    <row r="16" ht="17" customHeight="1">
      <c r="B16" s="30">
        <f>IF(Jan!B16="","",Jan!B16)</f>
        <v/>
      </c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3">
        <f>IF($B16="","",COUNTIF($C16:$AG16,"P"))</f>
        <v/>
      </c>
      <c r="AI16" s="13">
        <f>IF($B16="","",COUNTIF($C16:$AG16,"L"))</f>
        <v/>
      </c>
      <c r="AJ16" s="13">
        <f>IF($B16="","",COUNTIF($C16:$AG16,"A"))</f>
        <v/>
      </c>
      <c r="AK16" s="13">
        <f>IF($B16="","",COUNTIF($C16:$AG16,"E"))</f>
        <v/>
      </c>
      <c r="AL16" s="13">
        <f>IF($B16="","",COUNTIF($C16:$AG16,"S"))</f>
        <v/>
      </c>
      <c r="AM16" s="13">
        <f>IF($B16="","",COUNTIF($C16:$AG16,"V"))</f>
        <v/>
      </c>
      <c r="AN16" s="14">
        <f>IF(COUNTA($C16:$AG16)-COUNTIF($C16:$AG16,"H")=0,"",(AH16+AI16)/(COUNTA($C16:$AG16)-COUNTIF($C16:$AG16,"H")))</f>
        <v/>
      </c>
    </row>
    <row r="17" ht="17" customHeight="1">
      <c r="B17" s="30">
        <f>IF(Jan!B17="","",Jan!B17)</f>
        <v/>
      </c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3">
        <f>IF($B17="","",COUNTIF($C17:$AG17,"P"))</f>
        <v/>
      </c>
      <c r="AI17" s="13">
        <f>IF($B17="","",COUNTIF($C17:$AG17,"L"))</f>
        <v/>
      </c>
      <c r="AJ17" s="13">
        <f>IF($B17="","",COUNTIF($C17:$AG17,"A"))</f>
        <v/>
      </c>
      <c r="AK17" s="13">
        <f>IF($B17="","",COUNTIF($C17:$AG17,"E"))</f>
        <v/>
      </c>
      <c r="AL17" s="13">
        <f>IF($B17="","",COUNTIF($C17:$AG17,"S"))</f>
        <v/>
      </c>
      <c r="AM17" s="13">
        <f>IF($B17="","",COUNTIF($C17:$AG17,"V"))</f>
        <v/>
      </c>
      <c r="AN17" s="14">
        <f>IF(COUNTA($C17:$AG17)-COUNTIF($C17:$AG17,"H")=0,"",(AH17+AI17)/(COUNTA($C17:$AG17)-COUNTIF($C17:$AG17,"H")))</f>
        <v/>
      </c>
    </row>
    <row r="18" ht="17" customHeight="1">
      <c r="B18" s="30">
        <f>IF(Jan!B18="","",Jan!B18)</f>
        <v/>
      </c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3">
        <f>IF($B18="","",COUNTIF($C18:$AG18,"P"))</f>
        <v/>
      </c>
      <c r="AI18" s="13">
        <f>IF($B18="","",COUNTIF($C18:$AG18,"L"))</f>
        <v/>
      </c>
      <c r="AJ18" s="13">
        <f>IF($B18="","",COUNTIF($C18:$AG18,"A"))</f>
        <v/>
      </c>
      <c r="AK18" s="13">
        <f>IF($B18="","",COUNTIF($C18:$AG18,"E"))</f>
        <v/>
      </c>
      <c r="AL18" s="13">
        <f>IF($B18="","",COUNTIF($C18:$AG18,"S"))</f>
        <v/>
      </c>
      <c r="AM18" s="13">
        <f>IF($B18="","",COUNTIF($C18:$AG18,"V"))</f>
        <v/>
      </c>
      <c r="AN18" s="14">
        <f>IF(COUNTA($C18:$AG18)-COUNTIF($C18:$AG18,"H")=0,"",(AH18+AI18)/(COUNTA($C18:$AG18)-COUNTIF($C18:$AG18,"H")))</f>
        <v/>
      </c>
    </row>
    <row r="19" ht="17" customHeight="1">
      <c r="B19" s="30">
        <f>IF(Jan!B19="","",Jan!B19)</f>
        <v/>
      </c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3">
        <f>IF($B19="","",COUNTIF($C19:$AG19,"P"))</f>
        <v/>
      </c>
      <c r="AI19" s="13">
        <f>IF($B19="","",COUNTIF($C19:$AG19,"L"))</f>
        <v/>
      </c>
      <c r="AJ19" s="13">
        <f>IF($B19="","",COUNTIF($C19:$AG19,"A"))</f>
        <v/>
      </c>
      <c r="AK19" s="13">
        <f>IF($B19="","",COUNTIF($C19:$AG19,"E"))</f>
        <v/>
      </c>
      <c r="AL19" s="13">
        <f>IF($B19="","",COUNTIF($C19:$AG19,"S"))</f>
        <v/>
      </c>
      <c r="AM19" s="13">
        <f>IF($B19="","",COUNTIF($C19:$AG19,"V"))</f>
        <v/>
      </c>
      <c r="AN19" s="14">
        <f>IF(COUNTA($C19:$AG19)-COUNTIF($C19:$AG19,"H")=0,"",(AH19+AI19)/(COUNTA($C19:$AG19)-COUNTIF($C19:$AG19,"H")))</f>
        <v/>
      </c>
    </row>
    <row r="20" ht="17" customHeight="1">
      <c r="B20" s="30">
        <f>IF(Jan!B20="","",Jan!B20)</f>
        <v/>
      </c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2" t="n"/>
      <c r="AH20" s="13">
        <f>IF($B20="","",COUNTIF($C20:$AG20,"P"))</f>
        <v/>
      </c>
      <c r="AI20" s="13">
        <f>IF($B20="","",COUNTIF($C20:$AG20,"L"))</f>
        <v/>
      </c>
      <c r="AJ20" s="13">
        <f>IF($B20="","",COUNTIF($C20:$AG20,"A"))</f>
        <v/>
      </c>
      <c r="AK20" s="13">
        <f>IF($B20="","",COUNTIF($C20:$AG20,"E"))</f>
        <v/>
      </c>
      <c r="AL20" s="13">
        <f>IF($B20="","",COUNTIF($C20:$AG20,"S"))</f>
        <v/>
      </c>
      <c r="AM20" s="13">
        <f>IF($B20="","",COUNTIF($C20:$AG20,"V"))</f>
        <v/>
      </c>
      <c r="AN20" s="14">
        <f>IF(COUNTA($C20:$AG20)-COUNTIF($C20:$AG20,"H")=0,"",(AH20+AI20)/(COUNTA($C20:$AG20)-COUNTIF($C20:$AG20,"H")))</f>
        <v/>
      </c>
    </row>
    <row r="21" ht="17" customHeight="1">
      <c r="B21" s="30">
        <f>IF(Jan!B21="","",Jan!B21)</f>
        <v/>
      </c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3">
        <f>IF($B21="","",COUNTIF($C21:$AG21,"P"))</f>
        <v/>
      </c>
      <c r="AI21" s="13">
        <f>IF($B21="","",COUNTIF($C21:$AG21,"L"))</f>
        <v/>
      </c>
      <c r="AJ21" s="13">
        <f>IF($B21="","",COUNTIF($C21:$AG21,"A"))</f>
        <v/>
      </c>
      <c r="AK21" s="13">
        <f>IF($B21="","",COUNTIF($C21:$AG21,"E"))</f>
        <v/>
      </c>
      <c r="AL21" s="13">
        <f>IF($B21="","",COUNTIF($C21:$AG21,"S"))</f>
        <v/>
      </c>
      <c r="AM21" s="13">
        <f>IF($B21="","",COUNTIF($C21:$AG21,"V"))</f>
        <v/>
      </c>
      <c r="AN21" s="14">
        <f>IF(COUNTA($C21:$AG21)-COUNTIF($C21:$AG21,"H")=0,"",(AH21+AI21)/(COUNTA($C21:$AG21)-COUNTIF($C21:$AG21,"H")))</f>
        <v/>
      </c>
    </row>
    <row r="22" ht="17" customHeight="1">
      <c r="B22" s="30">
        <f>IF(Jan!B22="","",Jan!B22)</f>
        <v/>
      </c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2" t="n"/>
      <c r="X22" s="12" t="n"/>
      <c r="Y22" s="12" t="n"/>
      <c r="Z22" s="12" t="n"/>
      <c r="AA22" s="12" t="n"/>
      <c r="AB22" s="12" t="n"/>
      <c r="AC22" s="12" t="n"/>
      <c r="AD22" s="12" t="n"/>
      <c r="AE22" s="12" t="n"/>
      <c r="AF22" s="12" t="n"/>
      <c r="AG22" s="12" t="n"/>
      <c r="AH22" s="13">
        <f>IF($B22="","",COUNTIF($C22:$AG22,"P"))</f>
        <v/>
      </c>
      <c r="AI22" s="13">
        <f>IF($B22="","",COUNTIF($C22:$AG22,"L"))</f>
        <v/>
      </c>
      <c r="AJ22" s="13">
        <f>IF($B22="","",COUNTIF($C22:$AG22,"A"))</f>
        <v/>
      </c>
      <c r="AK22" s="13">
        <f>IF($B22="","",COUNTIF($C22:$AG22,"E"))</f>
        <v/>
      </c>
      <c r="AL22" s="13">
        <f>IF($B22="","",COUNTIF($C22:$AG22,"S"))</f>
        <v/>
      </c>
      <c r="AM22" s="13">
        <f>IF($B22="","",COUNTIF($C22:$AG22,"V"))</f>
        <v/>
      </c>
      <c r="AN22" s="14">
        <f>IF(COUNTA($C22:$AG22)-COUNTIF($C22:$AG22,"H")=0,"",(AH22+AI22)/(COUNTA($C22:$AG22)-COUNTIF($C22:$AG22,"H")))</f>
        <v/>
      </c>
    </row>
    <row r="23" ht="17" customHeight="1">
      <c r="B23" s="30">
        <f>IF(Jan!B23="","",Jan!B23)</f>
        <v/>
      </c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2" t="n"/>
      <c r="AH23" s="13">
        <f>IF($B23="","",COUNTIF($C23:$AG23,"P"))</f>
        <v/>
      </c>
      <c r="AI23" s="13">
        <f>IF($B23="","",COUNTIF($C23:$AG23,"L"))</f>
        <v/>
      </c>
      <c r="AJ23" s="13">
        <f>IF($B23="","",COUNTIF($C23:$AG23,"A"))</f>
        <v/>
      </c>
      <c r="AK23" s="13">
        <f>IF($B23="","",COUNTIF($C23:$AG23,"E"))</f>
        <v/>
      </c>
      <c r="AL23" s="13">
        <f>IF($B23="","",COUNTIF($C23:$AG23,"S"))</f>
        <v/>
      </c>
      <c r="AM23" s="13">
        <f>IF($B23="","",COUNTIF($C23:$AG23,"V"))</f>
        <v/>
      </c>
      <c r="AN23" s="14">
        <f>IF(COUNTA($C23:$AG23)-COUNTIF($C23:$AG23,"H")=0,"",(AH23+AI23)/(COUNTA($C23:$AG23)-COUNTIF($C23:$AG23,"H")))</f>
        <v/>
      </c>
    </row>
    <row r="24" ht="17" customHeight="1">
      <c r="B24" s="30">
        <f>IF(Jan!B24="","",Jan!B24)</f>
        <v/>
      </c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3">
        <f>IF($B24="","",COUNTIF($C24:$AG24,"P"))</f>
        <v/>
      </c>
      <c r="AI24" s="13">
        <f>IF($B24="","",COUNTIF($C24:$AG24,"L"))</f>
        <v/>
      </c>
      <c r="AJ24" s="13">
        <f>IF($B24="","",COUNTIF($C24:$AG24,"A"))</f>
        <v/>
      </c>
      <c r="AK24" s="13">
        <f>IF($B24="","",COUNTIF($C24:$AG24,"E"))</f>
        <v/>
      </c>
      <c r="AL24" s="13">
        <f>IF($B24="","",COUNTIF($C24:$AG24,"S"))</f>
        <v/>
      </c>
      <c r="AM24" s="13">
        <f>IF($B24="","",COUNTIF($C24:$AG24,"V"))</f>
        <v/>
      </c>
      <c r="AN24" s="14">
        <f>IF(COUNTA($C24:$AG24)-COUNTIF($C24:$AG24,"H")=0,"",(AH24+AI24)/(COUNTA($C24:$AG24)-COUNTIF($C24:$AG24,"H")))</f>
        <v/>
      </c>
    </row>
    <row r="25" ht="17" customHeight="1">
      <c r="B25" s="30">
        <f>IF(Jan!B25="","",Jan!B25)</f>
        <v/>
      </c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2" t="n"/>
      <c r="AH25" s="13">
        <f>IF($B25="","",COUNTIF($C25:$AG25,"P"))</f>
        <v/>
      </c>
      <c r="AI25" s="13">
        <f>IF($B25="","",COUNTIF($C25:$AG25,"L"))</f>
        <v/>
      </c>
      <c r="AJ25" s="13">
        <f>IF($B25="","",COUNTIF($C25:$AG25,"A"))</f>
        <v/>
      </c>
      <c r="AK25" s="13">
        <f>IF($B25="","",COUNTIF($C25:$AG25,"E"))</f>
        <v/>
      </c>
      <c r="AL25" s="13">
        <f>IF($B25="","",COUNTIF($C25:$AG25,"S"))</f>
        <v/>
      </c>
      <c r="AM25" s="13">
        <f>IF($B25="","",COUNTIF($C25:$AG25,"V"))</f>
        <v/>
      </c>
      <c r="AN25" s="14">
        <f>IF(COUNTA($C25:$AG25)-COUNTIF($C25:$AG25,"H")=0,"",(AH25+AI25)/(COUNTA($C25:$AG25)-COUNTIF($C25:$AG25,"H")))</f>
        <v/>
      </c>
    </row>
    <row r="26" ht="17" customHeight="1">
      <c r="B26" s="30">
        <f>IF(Jan!B26="","",Jan!B26)</f>
        <v/>
      </c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3">
        <f>IF($B26="","",COUNTIF($C26:$AG26,"P"))</f>
        <v/>
      </c>
      <c r="AI26" s="13">
        <f>IF($B26="","",COUNTIF($C26:$AG26,"L"))</f>
        <v/>
      </c>
      <c r="AJ26" s="13">
        <f>IF($B26="","",COUNTIF($C26:$AG26,"A"))</f>
        <v/>
      </c>
      <c r="AK26" s="13">
        <f>IF($B26="","",COUNTIF($C26:$AG26,"E"))</f>
        <v/>
      </c>
      <c r="AL26" s="13">
        <f>IF($B26="","",COUNTIF($C26:$AG26,"S"))</f>
        <v/>
      </c>
      <c r="AM26" s="13">
        <f>IF($B26="","",COUNTIF($C26:$AG26,"V"))</f>
        <v/>
      </c>
      <c r="AN26" s="14">
        <f>IF(COUNTA($C26:$AG26)-COUNTIF($C26:$AG26,"H")=0,"",(AH26+AI26)/(COUNTA($C26:$AG26)-COUNTIF($C26:$AG26,"H")))</f>
        <v/>
      </c>
    </row>
    <row r="27" ht="17" customHeight="1">
      <c r="B27" s="30">
        <f>IF(Jan!B27="","",Jan!B27)</f>
        <v/>
      </c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2" t="n"/>
      <c r="AH27" s="13">
        <f>IF($B27="","",COUNTIF($C27:$AG27,"P"))</f>
        <v/>
      </c>
      <c r="AI27" s="13">
        <f>IF($B27="","",COUNTIF($C27:$AG27,"L"))</f>
        <v/>
      </c>
      <c r="AJ27" s="13">
        <f>IF($B27="","",COUNTIF($C27:$AG27,"A"))</f>
        <v/>
      </c>
      <c r="AK27" s="13">
        <f>IF($B27="","",COUNTIF($C27:$AG27,"E"))</f>
        <v/>
      </c>
      <c r="AL27" s="13">
        <f>IF($B27="","",COUNTIF($C27:$AG27,"S"))</f>
        <v/>
      </c>
      <c r="AM27" s="13">
        <f>IF($B27="","",COUNTIF($C27:$AG27,"V"))</f>
        <v/>
      </c>
      <c r="AN27" s="14">
        <f>IF(COUNTA($C27:$AG27)-COUNTIF($C27:$AG27,"H")=0,"",(AH27+AI27)/(COUNTA($C27:$AG27)-COUNTIF($C27:$AG27,"H")))</f>
        <v/>
      </c>
    </row>
    <row r="28" ht="17" customHeight="1">
      <c r="B28" s="30">
        <f>IF(Jan!B28="","",Jan!B28)</f>
        <v/>
      </c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2" t="n"/>
      <c r="AB28" s="12" t="n"/>
      <c r="AC28" s="12" t="n"/>
      <c r="AD28" s="12" t="n"/>
      <c r="AE28" s="12" t="n"/>
      <c r="AF28" s="12" t="n"/>
      <c r="AG28" s="12" t="n"/>
      <c r="AH28" s="13">
        <f>IF($B28="","",COUNTIF($C28:$AG28,"P"))</f>
        <v/>
      </c>
      <c r="AI28" s="13">
        <f>IF($B28="","",COUNTIF($C28:$AG28,"L"))</f>
        <v/>
      </c>
      <c r="AJ28" s="13">
        <f>IF($B28="","",COUNTIF($C28:$AG28,"A"))</f>
        <v/>
      </c>
      <c r="AK28" s="13">
        <f>IF($B28="","",COUNTIF($C28:$AG28,"E"))</f>
        <v/>
      </c>
      <c r="AL28" s="13">
        <f>IF($B28="","",COUNTIF($C28:$AG28,"S"))</f>
        <v/>
      </c>
      <c r="AM28" s="13">
        <f>IF($B28="","",COUNTIF($C28:$AG28,"V"))</f>
        <v/>
      </c>
      <c r="AN28" s="14">
        <f>IF(COUNTA($C28:$AG28)-COUNTIF($C28:$AG28,"H")=0,"",(AH28+AI28)/(COUNTA($C28:$AG28)-COUNTIF($C28:$AG28,"H")))</f>
        <v/>
      </c>
    </row>
    <row r="29" ht="17" customHeight="1">
      <c r="B29" s="30">
        <f>IF(Jan!B29="","",Jan!B29)</f>
        <v/>
      </c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  <c r="W29" s="12" t="n"/>
      <c r="X29" s="12" t="n"/>
      <c r="Y29" s="12" t="n"/>
      <c r="Z29" s="12" t="n"/>
      <c r="AA29" s="12" t="n"/>
      <c r="AB29" s="12" t="n"/>
      <c r="AC29" s="12" t="n"/>
      <c r="AD29" s="12" t="n"/>
      <c r="AE29" s="12" t="n"/>
      <c r="AF29" s="12" t="n"/>
      <c r="AG29" s="12" t="n"/>
      <c r="AH29" s="13">
        <f>IF($B29="","",COUNTIF($C29:$AG29,"P"))</f>
        <v/>
      </c>
      <c r="AI29" s="13">
        <f>IF($B29="","",COUNTIF($C29:$AG29,"L"))</f>
        <v/>
      </c>
      <c r="AJ29" s="13">
        <f>IF($B29="","",COUNTIF($C29:$AG29,"A"))</f>
        <v/>
      </c>
      <c r="AK29" s="13">
        <f>IF($B29="","",COUNTIF($C29:$AG29,"E"))</f>
        <v/>
      </c>
      <c r="AL29" s="13">
        <f>IF($B29="","",COUNTIF($C29:$AG29,"S"))</f>
        <v/>
      </c>
      <c r="AM29" s="13">
        <f>IF($B29="","",COUNTIF($C29:$AG29,"V"))</f>
        <v/>
      </c>
      <c r="AN29" s="14">
        <f>IF(COUNTA($C29:$AG29)-COUNTIF($C29:$AG29,"H")=0,"",(AH29+AI29)/(COUNTA($C29:$AG29)-COUNTIF($C29:$AG29,"H")))</f>
        <v/>
      </c>
    </row>
    <row r="30" ht="17" customHeight="1">
      <c r="B30" s="30">
        <f>IF(Jan!B30="","",Jan!B30)</f>
        <v/>
      </c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  <c r="V30" s="12" t="n"/>
      <c r="W30" s="12" t="n"/>
      <c r="X30" s="12" t="n"/>
      <c r="Y30" s="12" t="n"/>
      <c r="Z30" s="12" t="n"/>
      <c r="AA30" s="12" t="n"/>
      <c r="AB30" s="12" t="n"/>
      <c r="AC30" s="12" t="n"/>
      <c r="AD30" s="12" t="n"/>
      <c r="AE30" s="12" t="n"/>
      <c r="AF30" s="12" t="n"/>
      <c r="AG30" s="12" t="n"/>
      <c r="AH30" s="13">
        <f>IF($B30="","",COUNTIF($C30:$AG30,"P"))</f>
        <v/>
      </c>
      <c r="AI30" s="13">
        <f>IF($B30="","",COUNTIF($C30:$AG30,"L"))</f>
        <v/>
      </c>
      <c r="AJ30" s="13">
        <f>IF($B30="","",COUNTIF($C30:$AG30,"A"))</f>
        <v/>
      </c>
      <c r="AK30" s="13">
        <f>IF($B30="","",COUNTIF($C30:$AG30,"E"))</f>
        <v/>
      </c>
      <c r="AL30" s="13">
        <f>IF($B30="","",COUNTIF($C30:$AG30,"S"))</f>
        <v/>
      </c>
      <c r="AM30" s="13">
        <f>IF($B30="","",COUNTIF($C30:$AG30,"V"))</f>
        <v/>
      </c>
      <c r="AN30" s="14">
        <f>IF(COUNTA($C30:$AG30)-COUNTIF($C30:$AG30,"H")=0,"",(AH30+AI30)/(COUNTA($C30:$AG30)-COUNTIF($C30:$AG30,"H")))</f>
        <v/>
      </c>
    </row>
    <row r="31" ht="17" customHeight="1">
      <c r="B31" s="30">
        <f>IF(Jan!B31="","",Jan!B31)</f>
        <v/>
      </c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  <c r="AA31" s="12" t="n"/>
      <c r="AB31" s="12" t="n"/>
      <c r="AC31" s="12" t="n"/>
      <c r="AD31" s="12" t="n"/>
      <c r="AE31" s="12" t="n"/>
      <c r="AF31" s="12" t="n"/>
      <c r="AG31" s="12" t="n"/>
      <c r="AH31" s="13">
        <f>IF($B31="","",COUNTIF($C31:$AG31,"P"))</f>
        <v/>
      </c>
      <c r="AI31" s="13">
        <f>IF($B31="","",COUNTIF($C31:$AG31,"L"))</f>
        <v/>
      </c>
      <c r="AJ31" s="13">
        <f>IF($B31="","",COUNTIF($C31:$AG31,"A"))</f>
        <v/>
      </c>
      <c r="AK31" s="13">
        <f>IF($B31="","",COUNTIF($C31:$AG31,"E"))</f>
        <v/>
      </c>
      <c r="AL31" s="13">
        <f>IF($B31="","",COUNTIF($C31:$AG31,"S"))</f>
        <v/>
      </c>
      <c r="AM31" s="13">
        <f>IF($B31="","",COUNTIF($C31:$AG31,"V"))</f>
        <v/>
      </c>
      <c r="AN31" s="14">
        <f>IF(COUNTA($C31:$AG31)-COUNTIF($C31:$AG31,"H")=0,"",(AH31+AI31)/(COUNTA($C31:$AG31)-COUNTIF($C31:$AG31,"H")))</f>
        <v/>
      </c>
    </row>
    <row r="32">
      <c r="B32" s="15" t="inlineStr">
        <is>
          <t>PRESENT (P+L)</t>
        </is>
      </c>
      <c r="C32" s="16">
        <f>IF(COUNTA(C7:C31)=0,"",COUNTIF(C7:C31,"P")+COUNTIF(C7:C31,"L"))</f>
        <v/>
      </c>
      <c r="D32" s="16">
        <f>IF(COUNTA(D7:D31)=0,"",COUNTIF(D7:D31,"P")+COUNTIF(D7:D31,"L"))</f>
        <v/>
      </c>
      <c r="E32" s="16">
        <f>IF(COUNTA(E7:E31)=0,"",COUNTIF(E7:E31,"P")+COUNTIF(E7:E31,"L"))</f>
        <v/>
      </c>
      <c r="F32" s="16">
        <f>IF(COUNTA(F7:F31)=0,"",COUNTIF(F7:F31,"P")+COUNTIF(F7:F31,"L"))</f>
        <v/>
      </c>
      <c r="G32" s="16">
        <f>IF(COUNTA(G7:G31)=0,"",COUNTIF(G7:G31,"P")+COUNTIF(G7:G31,"L"))</f>
        <v/>
      </c>
      <c r="H32" s="16">
        <f>IF(COUNTA(H7:H31)=0,"",COUNTIF(H7:H31,"P")+COUNTIF(H7:H31,"L"))</f>
        <v/>
      </c>
      <c r="I32" s="16">
        <f>IF(COUNTA(I7:I31)=0,"",COUNTIF(I7:I31,"P")+COUNTIF(I7:I31,"L"))</f>
        <v/>
      </c>
      <c r="J32" s="16">
        <f>IF(COUNTA(J7:J31)=0,"",COUNTIF(J7:J31,"P")+COUNTIF(J7:J31,"L"))</f>
        <v/>
      </c>
      <c r="K32" s="16">
        <f>IF(COUNTA(K7:K31)=0,"",COUNTIF(K7:K31,"P")+COUNTIF(K7:K31,"L"))</f>
        <v/>
      </c>
      <c r="L32" s="16">
        <f>IF(COUNTA(L7:L31)=0,"",COUNTIF(L7:L31,"P")+COUNTIF(L7:L31,"L"))</f>
        <v/>
      </c>
      <c r="M32" s="16">
        <f>IF(COUNTA(M7:M31)=0,"",COUNTIF(M7:M31,"P")+COUNTIF(M7:M31,"L"))</f>
        <v/>
      </c>
      <c r="N32" s="16">
        <f>IF(COUNTA(N7:N31)=0,"",COUNTIF(N7:N31,"P")+COUNTIF(N7:N31,"L"))</f>
        <v/>
      </c>
      <c r="O32" s="16">
        <f>IF(COUNTA(O7:O31)=0,"",COUNTIF(O7:O31,"P")+COUNTIF(O7:O31,"L"))</f>
        <v/>
      </c>
      <c r="P32" s="16">
        <f>IF(COUNTA(P7:P31)=0,"",COUNTIF(P7:P31,"P")+COUNTIF(P7:P31,"L"))</f>
        <v/>
      </c>
      <c r="Q32" s="16">
        <f>IF(COUNTA(Q7:Q31)=0,"",COUNTIF(Q7:Q31,"P")+COUNTIF(Q7:Q31,"L"))</f>
        <v/>
      </c>
      <c r="R32" s="16">
        <f>IF(COUNTA(R7:R31)=0,"",COUNTIF(R7:R31,"P")+COUNTIF(R7:R31,"L"))</f>
        <v/>
      </c>
      <c r="S32" s="16">
        <f>IF(COUNTA(S7:S31)=0,"",COUNTIF(S7:S31,"P")+COUNTIF(S7:S31,"L"))</f>
        <v/>
      </c>
      <c r="T32" s="16">
        <f>IF(COUNTA(T7:T31)=0,"",COUNTIF(T7:T31,"P")+COUNTIF(T7:T31,"L"))</f>
        <v/>
      </c>
      <c r="U32" s="16">
        <f>IF(COUNTA(U7:U31)=0,"",COUNTIF(U7:U31,"P")+COUNTIF(U7:U31,"L"))</f>
        <v/>
      </c>
      <c r="V32" s="16">
        <f>IF(COUNTA(V7:V31)=0,"",COUNTIF(V7:V31,"P")+COUNTIF(V7:V31,"L"))</f>
        <v/>
      </c>
      <c r="W32" s="16">
        <f>IF(COUNTA(W7:W31)=0,"",COUNTIF(W7:W31,"P")+COUNTIF(W7:W31,"L"))</f>
        <v/>
      </c>
      <c r="X32" s="16">
        <f>IF(COUNTA(X7:X31)=0,"",COUNTIF(X7:X31,"P")+COUNTIF(X7:X31,"L"))</f>
        <v/>
      </c>
      <c r="Y32" s="16">
        <f>IF(COUNTA(Y7:Y31)=0,"",COUNTIF(Y7:Y31,"P")+COUNTIF(Y7:Y31,"L"))</f>
        <v/>
      </c>
      <c r="Z32" s="16">
        <f>IF(COUNTA(Z7:Z31)=0,"",COUNTIF(Z7:Z31,"P")+COUNTIF(Z7:Z31,"L"))</f>
        <v/>
      </c>
      <c r="AA32" s="16">
        <f>IF(COUNTA(AA7:AA31)=0,"",COUNTIF(AA7:AA31,"P")+COUNTIF(AA7:AA31,"L"))</f>
        <v/>
      </c>
      <c r="AB32" s="16">
        <f>IF(COUNTA(AB7:AB31)=0,"",COUNTIF(AB7:AB31,"P")+COUNTIF(AB7:AB31,"L"))</f>
        <v/>
      </c>
      <c r="AC32" s="16">
        <f>IF(COUNTA(AC7:AC31)=0,"",COUNTIF(AC7:AC31,"P")+COUNTIF(AC7:AC31,"L"))</f>
        <v/>
      </c>
      <c r="AD32" s="16">
        <f>IF(COUNTA(AD7:AD31)=0,"",COUNTIF(AD7:AD31,"P")+COUNTIF(AD7:AD31,"L"))</f>
        <v/>
      </c>
      <c r="AE32" s="16">
        <f>IF(COUNTA(AE7:AE31)=0,"",COUNTIF(AE7:AE31,"P")+COUNTIF(AE7:AE31,"L"))</f>
        <v/>
      </c>
      <c r="AF32" s="16">
        <f>IF(COUNTA(AF7:AF31)=0,"",COUNTIF(AF7:AF31,"P")+COUNTIF(AF7:AF31,"L"))</f>
        <v/>
      </c>
      <c r="AG32" s="16">
        <f>IF(COUNTA(AG7:AG31)=0,"",COUNTIF(AG7:AG31,"P")+COUNTIF(AG7:AG31,"L"))</f>
        <v/>
      </c>
      <c r="AH32" s="17" t="n"/>
      <c r="AI32" s="17" t="n"/>
      <c r="AJ32" s="17" t="n"/>
      <c r="AK32" s="17" t="n"/>
      <c r="AL32" s="17" t="n"/>
      <c r="AM32" s="17" t="n"/>
      <c r="AN32" s="17" t="n"/>
    </row>
    <row r="34">
      <c r="B34" s="18" t="inlineStr">
        <is>
          <t>KEY</t>
        </is>
      </c>
      <c r="C34" s="19" t="inlineStr">
        <is>
          <t>P</t>
        </is>
      </c>
      <c r="D34" s="20" t="inlineStr">
        <is>
          <t>Present</t>
        </is>
      </c>
      <c r="G34" s="21" t="inlineStr">
        <is>
          <t>L</t>
        </is>
      </c>
      <c r="H34" s="20" t="inlineStr">
        <is>
          <t>Late</t>
        </is>
      </c>
      <c r="K34" s="22" t="inlineStr">
        <is>
          <t>A</t>
        </is>
      </c>
      <c r="L34" s="20" t="inlineStr">
        <is>
          <t>Absent</t>
        </is>
      </c>
      <c r="O34" s="23" t="inlineStr">
        <is>
          <t>E</t>
        </is>
      </c>
      <c r="P34" s="20" t="inlineStr">
        <is>
          <t>Excused</t>
        </is>
      </c>
      <c r="S34" s="24" t="inlineStr">
        <is>
          <t>S</t>
        </is>
      </c>
      <c r="T34" s="20" t="inlineStr">
        <is>
          <t>Sick</t>
        </is>
      </c>
      <c r="W34" s="25" t="inlineStr">
        <is>
          <t>V</t>
        </is>
      </c>
      <c r="X34" s="20" t="inlineStr">
        <is>
          <t>Vacation</t>
        </is>
      </c>
      <c r="AA34" s="26" t="inlineStr">
        <is>
          <t>H</t>
        </is>
      </c>
      <c r="AB34" s="20" t="inlineStr">
        <is>
          <t>Holiday</t>
        </is>
      </c>
      <c r="AH34" s="27" t="inlineStr">
        <is>
          <t>Rate = (P + L) ÷ marked days, holidays excluded</t>
        </is>
      </c>
    </row>
    <row r="36">
      <c r="B36" s="28" t="inlineStr">
        <is>
          <t>Free template from niftyshelf.com  ·  free for personal &amp; commercial use</t>
        </is>
      </c>
    </row>
  </sheetData>
  <mergeCells count="8">
    <mergeCell ref="T34:V34"/>
    <mergeCell ref="X34:Z34"/>
    <mergeCell ref="AB34:AD34"/>
    <mergeCell ref="AH2:AO2"/>
    <mergeCell ref="H34:J34"/>
    <mergeCell ref="L34:N34"/>
    <mergeCell ref="P34:R34"/>
    <mergeCell ref="D34:F34"/>
  </mergeCells>
  <conditionalFormatting sqref="C7:AG31">
    <cfRule type="expression" priority="1" dxfId="0" stopIfTrue="0">
      <formula>C7="L"</formula>
    </cfRule>
    <cfRule type="expression" priority="2" dxfId="1" stopIfTrue="0">
      <formula>C7="A"</formula>
    </cfRule>
    <cfRule type="expression" priority="3" dxfId="2" stopIfTrue="0">
      <formula>C7="E"</formula>
    </cfRule>
    <cfRule type="expression" priority="4" dxfId="3" stopIfTrue="0">
      <formula>C7="S"</formula>
    </cfRule>
    <cfRule type="expression" priority="5" dxfId="4" stopIfTrue="0">
      <formula>C7="V"</formula>
    </cfRule>
    <cfRule type="expression" priority="6" dxfId="5" stopIfTrue="0">
      <formula>C7="H"</formula>
    </cfRule>
    <cfRule type="expression" priority="7" dxfId="6" stopIfTrue="0">
      <formula>C$5=""</formula>
    </cfRule>
    <cfRule type="expression" priority="8" dxfId="7" stopIfTrue="0">
      <formula>OR(C$6="Sat",C$6="Sun")</formula>
    </cfRule>
  </conditionalFormatting>
  <conditionalFormatting sqref="AN7:AN31">
    <cfRule type="expression" priority="9" dxfId="8" stopIfTrue="0">
      <formula>AND(AN7&lt;&gt;"",AN7&lt;0.9)</formula>
    </cfRule>
  </conditionalFormatting>
  <dataValidations count="1">
    <dataValidation sqref="C7:AG31" showDropDown="0" showInputMessage="0" showErrorMessage="0" allowBlank="1" type="list" errorStyle="warning">
      <formula1>"P,L,A,E,S,V,H"</formula1>
    </dataValidation>
  </dataValidations>
  <printOptions horizontalCentered="1"/>
  <pageMargins left="0.4" right="0.4" top="0.45" bottom="0.45" header="0.2" footer="0.2"/>
  <pageSetup orientation="landscape" paperSize="1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O3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0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5.2" customWidth="1" min="34" max="34"/>
    <col width="5.2" customWidth="1" min="35" max="35"/>
    <col width="5.2" customWidth="1" min="36" max="36"/>
    <col width="5.2" customWidth="1" min="37" max="37"/>
    <col width="5.2" customWidth="1" min="38" max="38"/>
    <col width="5.2" customWidth="1" min="39" max="39"/>
    <col width="7.5" customWidth="1" min="40" max="40"/>
    <col width="2.5" customWidth="1" min="41" max="41"/>
  </cols>
  <sheetData>
    <row r="1">
      <c r="A1" s="1">
        <f>DATE(2027,7,1)</f>
        <v/>
      </c>
    </row>
    <row r="2" ht="32" customHeight="1">
      <c r="B2" s="2" t="inlineStr">
        <is>
          <t>July 2027</t>
        </is>
      </c>
      <c r="AH2" s="29">
        <f>Jan!AH2</f>
        <v/>
      </c>
    </row>
    <row r="3">
      <c r="B3" s="4" t="inlineStr">
        <is>
          <t>Monthly attendance — P present · L late · A absent · E excused · S sick · V vacation · H holiday</t>
        </is>
      </c>
    </row>
    <row r="5" ht="18" customHeight="1">
      <c r="B5" s="5" t="inlineStr">
        <is>
          <t>NAME</t>
        </is>
      </c>
      <c r="C5" s="6">
        <f>IF(MONTH($A$1+0)=7,DAY($A$1+0),"")</f>
        <v/>
      </c>
      <c r="D5" s="6">
        <f>IF(MONTH($A$1+1)=7,DAY($A$1+1),"")</f>
        <v/>
      </c>
      <c r="E5" s="6">
        <f>IF(MONTH($A$1+2)=7,DAY($A$1+2),"")</f>
        <v/>
      </c>
      <c r="F5" s="6">
        <f>IF(MONTH($A$1+3)=7,DAY($A$1+3),"")</f>
        <v/>
      </c>
      <c r="G5" s="6">
        <f>IF(MONTH($A$1+4)=7,DAY($A$1+4),"")</f>
        <v/>
      </c>
      <c r="H5" s="6">
        <f>IF(MONTH($A$1+5)=7,DAY($A$1+5),"")</f>
        <v/>
      </c>
      <c r="I5" s="6">
        <f>IF(MONTH($A$1+6)=7,DAY($A$1+6),"")</f>
        <v/>
      </c>
      <c r="J5" s="6">
        <f>IF(MONTH($A$1+7)=7,DAY($A$1+7),"")</f>
        <v/>
      </c>
      <c r="K5" s="6">
        <f>IF(MONTH($A$1+8)=7,DAY($A$1+8),"")</f>
        <v/>
      </c>
      <c r="L5" s="6">
        <f>IF(MONTH($A$1+9)=7,DAY($A$1+9),"")</f>
        <v/>
      </c>
      <c r="M5" s="6">
        <f>IF(MONTH($A$1+10)=7,DAY($A$1+10),"")</f>
        <v/>
      </c>
      <c r="N5" s="6">
        <f>IF(MONTH($A$1+11)=7,DAY($A$1+11),"")</f>
        <v/>
      </c>
      <c r="O5" s="6">
        <f>IF(MONTH($A$1+12)=7,DAY($A$1+12),"")</f>
        <v/>
      </c>
      <c r="P5" s="6">
        <f>IF(MONTH($A$1+13)=7,DAY($A$1+13),"")</f>
        <v/>
      </c>
      <c r="Q5" s="6">
        <f>IF(MONTH($A$1+14)=7,DAY($A$1+14),"")</f>
        <v/>
      </c>
      <c r="R5" s="6">
        <f>IF(MONTH($A$1+15)=7,DAY($A$1+15),"")</f>
        <v/>
      </c>
      <c r="S5" s="6">
        <f>IF(MONTH($A$1+16)=7,DAY($A$1+16),"")</f>
        <v/>
      </c>
      <c r="T5" s="6">
        <f>IF(MONTH($A$1+17)=7,DAY($A$1+17),"")</f>
        <v/>
      </c>
      <c r="U5" s="6">
        <f>IF(MONTH($A$1+18)=7,DAY($A$1+18),"")</f>
        <v/>
      </c>
      <c r="V5" s="6">
        <f>IF(MONTH($A$1+19)=7,DAY($A$1+19),"")</f>
        <v/>
      </c>
      <c r="W5" s="6">
        <f>IF(MONTH($A$1+20)=7,DAY($A$1+20),"")</f>
        <v/>
      </c>
      <c r="X5" s="6">
        <f>IF(MONTH($A$1+21)=7,DAY($A$1+21),"")</f>
        <v/>
      </c>
      <c r="Y5" s="6">
        <f>IF(MONTH($A$1+22)=7,DAY($A$1+22),"")</f>
        <v/>
      </c>
      <c r="Z5" s="6">
        <f>IF(MONTH($A$1+23)=7,DAY($A$1+23),"")</f>
        <v/>
      </c>
      <c r="AA5" s="6">
        <f>IF(MONTH($A$1+24)=7,DAY($A$1+24),"")</f>
        <v/>
      </c>
      <c r="AB5" s="6">
        <f>IF(MONTH($A$1+25)=7,DAY($A$1+25),"")</f>
        <v/>
      </c>
      <c r="AC5" s="6">
        <f>IF(MONTH($A$1+26)=7,DAY($A$1+26),"")</f>
        <v/>
      </c>
      <c r="AD5" s="6">
        <f>IF(MONTH($A$1+27)=7,DAY($A$1+27),"")</f>
        <v/>
      </c>
      <c r="AE5" s="6">
        <f>IF(MONTH($A$1+28)=7,DAY($A$1+28),"")</f>
        <v/>
      </c>
      <c r="AF5" s="6">
        <f>IF(MONTH($A$1+29)=7,DAY($A$1+29),"")</f>
        <v/>
      </c>
      <c r="AG5" s="6">
        <f>IF(MONTH($A$1+30)=7,DAY($A$1+30),"")</f>
        <v/>
      </c>
      <c r="AH5" s="7" t="inlineStr">
        <is>
          <t>P</t>
        </is>
      </c>
      <c r="AI5" s="7" t="inlineStr">
        <is>
          <t>L</t>
        </is>
      </c>
      <c r="AJ5" s="7" t="inlineStr">
        <is>
          <t>A</t>
        </is>
      </c>
      <c r="AK5" s="7" t="inlineStr">
        <is>
          <t>E</t>
        </is>
      </c>
      <c r="AL5" s="7" t="inlineStr">
        <is>
          <t>S</t>
        </is>
      </c>
      <c r="AM5" s="7" t="inlineStr">
        <is>
          <t>V</t>
        </is>
      </c>
      <c r="AN5" s="6" t="inlineStr">
        <is>
          <t>RATE</t>
        </is>
      </c>
    </row>
    <row r="6" ht="12" customHeight="1">
      <c r="B6" s="8" t="n"/>
      <c r="C6" s="9">
        <f>IF(C5="","",CHOOSE(WEEKDAY($A$1+0),"Sun","Mon","Tue","Wed","Thu","Fri","Sat"))</f>
        <v/>
      </c>
      <c r="D6" s="9">
        <f>IF(D5="","",CHOOSE(WEEKDAY($A$1+1),"Sun","Mon","Tue","Wed","Thu","Fri","Sat"))</f>
        <v/>
      </c>
      <c r="E6" s="9">
        <f>IF(E5="","",CHOOSE(WEEKDAY($A$1+2),"Sun","Mon","Tue","Wed","Thu","Fri","Sat"))</f>
        <v/>
      </c>
      <c r="F6" s="9">
        <f>IF(F5="","",CHOOSE(WEEKDAY($A$1+3),"Sun","Mon","Tue","Wed","Thu","Fri","Sat"))</f>
        <v/>
      </c>
      <c r="G6" s="9">
        <f>IF(G5="","",CHOOSE(WEEKDAY($A$1+4),"Sun","Mon","Tue","Wed","Thu","Fri","Sat"))</f>
        <v/>
      </c>
      <c r="H6" s="9">
        <f>IF(H5="","",CHOOSE(WEEKDAY($A$1+5),"Sun","Mon","Tue","Wed","Thu","Fri","Sat"))</f>
        <v/>
      </c>
      <c r="I6" s="9">
        <f>IF(I5="","",CHOOSE(WEEKDAY($A$1+6),"Sun","Mon","Tue","Wed","Thu","Fri","Sat"))</f>
        <v/>
      </c>
      <c r="J6" s="9">
        <f>IF(J5="","",CHOOSE(WEEKDAY($A$1+7),"Sun","Mon","Tue","Wed","Thu","Fri","Sat"))</f>
        <v/>
      </c>
      <c r="K6" s="9">
        <f>IF(K5="","",CHOOSE(WEEKDAY($A$1+8),"Sun","Mon","Tue","Wed","Thu","Fri","Sat"))</f>
        <v/>
      </c>
      <c r="L6" s="9">
        <f>IF(L5="","",CHOOSE(WEEKDAY($A$1+9),"Sun","Mon","Tue","Wed","Thu","Fri","Sat"))</f>
        <v/>
      </c>
      <c r="M6" s="9">
        <f>IF(M5="","",CHOOSE(WEEKDAY($A$1+10),"Sun","Mon","Tue","Wed","Thu","Fri","Sat"))</f>
        <v/>
      </c>
      <c r="N6" s="9">
        <f>IF(N5="","",CHOOSE(WEEKDAY($A$1+11),"Sun","Mon","Tue","Wed","Thu","Fri","Sat"))</f>
        <v/>
      </c>
      <c r="O6" s="9">
        <f>IF(O5="","",CHOOSE(WEEKDAY($A$1+12),"Sun","Mon","Tue","Wed","Thu","Fri","Sat"))</f>
        <v/>
      </c>
      <c r="P6" s="9">
        <f>IF(P5="","",CHOOSE(WEEKDAY($A$1+13),"Sun","Mon","Tue","Wed","Thu","Fri","Sat"))</f>
        <v/>
      </c>
      <c r="Q6" s="9">
        <f>IF(Q5="","",CHOOSE(WEEKDAY($A$1+14),"Sun","Mon","Tue","Wed","Thu","Fri","Sat"))</f>
        <v/>
      </c>
      <c r="R6" s="9">
        <f>IF(R5="","",CHOOSE(WEEKDAY($A$1+15),"Sun","Mon","Tue","Wed","Thu","Fri","Sat"))</f>
        <v/>
      </c>
      <c r="S6" s="9">
        <f>IF(S5="","",CHOOSE(WEEKDAY($A$1+16),"Sun","Mon","Tue","Wed","Thu","Fri","Sat"))</f>
        <v/>
      </c>
      <c r="T6" s="9">
        <f>IF(T5="","",CHOOSE(WEEKDAY($A$1+17),"Sun","Mon","Tue","Wed","Thu","Fri","Sat"))</f>
        <v/>
      </c>
      <c r="U6" s="9">
        <f>IF(U5="","",CHOOSE(WEEKDAY($A$1+18),"Sun","Mon","Tue","Wed","Thu","Fri","Sat"))</f>
        <v/>
      </c>
      <c r="V6" s="9">
        <f>IF(V5="","",CHOOSE(WEEKDAY($A$1+19),"Sun","Mon","Tue","Wed","Thu","Fri","Sat"))</f>
        <v/>
      </c>
      <c r="W6" s="9">
        <f>IF(W5="","",CHOOSE(WEEKDAY($A$1+20),"Sun","Mon","Tue","Wed","Thu","Fri","Sat"))</f>
        <v/>
      </c>
      <c r="X6" s="9">
        <f>IF(X5="","",CHOOSE(WEEKDAY($A$1+21),"Sun","Mon","Tue","Wed","Thu","Fri","Sat"))</f>
        <v/>
      </c>
      <c r="Y6" s="9">
        <f>IF(Y5="","",CHOOSE(WEEKDAY($A$1+22),"Sun","Mon","Tue","Wed","Thu","Fri","Sat"))</f>
        <v/>
      </c>
      <c r="Z6" s="9">
        <f>IF(Z5="","",CHOOSE(WEEKDAY($A$1+23),"Sun","Mon","Tue","Wed","Thu","Fri","Sat"))</f>
        <v/>
      </c>
      <c r="AA6" s="9">
        <f>IF(AA5="","",CHOOSE(WEEKDAY($A$1+24),"Sun","Mon","Tue","Wed","Thu","Fri","Sat"))</f>
        <v/>
      </c>
      <c r="AB6" s="9">
        <f>IF(AB5="","",CHOOSE(WEEKDAY($A$1+25),"Sun","Mon","Tue","Wed","Thu","Fri","Sat"))</f>
        <v/>
      </c>
      <c r="AC6" s="9">
        <f>IF(AC5="","",CHOOSE(WEEKDAY($A$1+26),"Sun","Mon","Tue","Wed","Thu","Fri","Sat"))</f>
        <v/>
      </c>
      <c r="AD6" s="9">
        <f>IF(AD5="","",CHOOSE(WEEKDAY($A$1+27),"Sun","Mon","Tue","Wed","Thu","Fri","Sat"))</f>
        <v/>
      </c>
      <c r="AE6" s="9">
        <f>IF(AE5="","",CHOOSE(WEEKDAY($A$1+28),"Sun","Mon","Tue","Wed","Thu","Fri","Sat"))</f>
        <v/>
      </c>
      <c r="AF6" s="9">
        <f>IF(AF5="","",CHOOSE(WEEKDAY($A$1+29),"Sun","Mon","Tue","Wed","Thu","Fri","Sat"))</f>
        <v/>
      </c>
      <c r="AG6" s="9">
        <f>IF(AG5="","",CHOOSE(WEEKDAY($A$1+30),"Sun","Mon","Tue","Wed","Thu","Fri","Sat"))</f>
        <v/>
      </c>
      <c r="AH6" s="10" t="n"/>
      <c r="AI6" s="10" t="n"/>
      <c r="AJ6" s="10" t="n"/>
      <c r="AK6" s="10" t="n"/>
      <c r="AL6" s="10" t="n"/>
      <c r="AM6" s="10" t="n"/>
      <c r="AN6" s="8" t="n"/>
    </row>
    <row r="7" ht="17" customHeight="1">
      <c r="B7" s="30">
        <f>IF(Jan!B7="","",Jan!B7)</f>
        <v/>
      </c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3">
        <f>IF($B7="","",COUNTIF($C7:$AG7,"P"))</f>
        <v/>
      </c>
      <c r="AI7" s="13">
        <f>IF($B7="","",COUNTIF($C7:$AG7,"L"))</f>
        <v/>
      </c>
      <c r="AJ7" s="13">
        <f>IF($B7="","",COUNTIF($C7:$AG7,"A"))</f>
        <v/>
      </c>
      <c r="AK7" s="13">
        <f>IF($B7="","",COUNTIF($C7:$AG7,"E"))</f>
        <v/>
      </c>
      <c r="AL7" s="13">
        <f>IF($B7="","",COUNTIF($C7:$AG7,"S"))</f>
        <v/>
      </c>
      <c r="AM7" s="13">
        <f>IF($B7="","",COUNTIF($C7:$AG7,"V"))</f>
        <v/>
      </c>
      <c r="AN7" s="14">
        <f>IF(COUNTA($C7:$AG7)-COUNTIF($C7:$AG7,"H")=0,"",(AH7+AI7)/(COUNTA($C7:$AG7)-COUNTIF($C7:$AG7,"H")))</f>
        <v/>
      </c>
    </row>
    <row r="8" ht="17" customHeight="1">
      <c r="B8" s="30">
        <f>IF(Jan!B8="","",Jan!B8)</f>
        <v/>
      </c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3">
        <f>IF($B8="","",COUNTIF($C8:$AG8,"P"))</f>
        <v/>
      </c>
      <c r="AI8" s="13">
        <f>IF($B8="","",COUNTIF($C8:$AG8,"L"))</f>
        <v/>
      </c>
      <c r="AJ8" s="13">
        <f>IF($B8="","",COUNTIF($C8:$AG8,"A"))</f>
        <v/>
      </c>
      <c r="AK8" s="13">
        <f>IF($B8="","",COUNTIF($C8:$AG8,"E"))</f>
        <v/>
      </c>
      <c r="AL8" s="13">
        <f>IF($B8="","",COUNTIF($C8:$AG8,"S"))</f>
        <v/>
      </c>
      <c r="AM8" s="13">
        <f>IF($B8="","",COUNTIF($C8:$AG8,"V"))</f>
        <v/>
      </c>
      <c r="AN8" s="14">
        <f>IF(COUNTA($C8:$AG8)-COUNTIF($C8:$AG8,"H")=0,"",(AH8+AI8)/(COUNTA($C8:$AG8)-COUNTIF($C8:$AG8,"H")))</f>
        <v/>
      </c>
    </row>
    <row r="9" ht="17" customHeight="1">
      <c r="B9" s="30">
        <f>IF(Jan!B9="","",Jan!B9)</f>
        <v/>
      </c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3">
        <f>IF($B9="","",COUNTIF($C9:$AG9,"P"))</f>
        <v/>
      </c>
      <c r="AI9" s="13">
        <f>IF($B9="","",COUNTIF($C9:$AG9,"L"))</f>
        <v/>
      </c>
      <c r="AJ9" s="13">
        <f>IF($B9="","",COUNTIF($C9:$AG9,"A"))</f>
        <v/>
      </c>
      <c r="AK9" s="13">
        <f>IF($B9="","",COUNTIF($C9:$AG9,"E"))</f>
        <v/>
      </c>
      <c r="AL9" s="13">
        <f>IF($B9="","",COUNTIF($C9:$AG9,"S"))</f>
        <v/>
      </c>
      <c r="AM9" s="13">
        <f>IF($B9="","",COUNTIF($C9:$AG9,"V"))</f>
        <v/>
      </c>
      <c r="AN9" s="14">
        <f>IF(COUNTA($C9:$AG9)-COUNTIF($C9:$AG9,"H")=0,"",(AH9+AI9)/(COUNTA($C9:$AG9)-COUNTIF($C9:$AG9,"H")))</f>
        <v/>
      </c>
    </row>
    <row r="10" ht="17" customHeight="1">
      <c r="B10" s="30">
        <f>IF(Jan!B10="","",Jan!B10)</f>
        <v/>
      </c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3">
        <f>IF($B10="","",COUNTIF($C10:$AG10,"P"))</f>
        <v/>
      </c>
      <c r="AI10" s="13">
        <f>IF($B10="","",COUNTIF($C10:$AG10,"L"))</f>
        <v/>
      </c>
      <c r="AJ10" s="13">
        <f>IF($B10="","",COUNTIF($C10:$AG10,"A"))</f>
        <v/>
      </c>
      <c r="AK10" s="13">
        <f>IF($B10="","",COUNTIF($C10:$AG10,"E"))</f>
        <v/>
      </c>
      <c r="AL10" s="13">
        <f>IF($B10="","",COUNTIF($C10:$AG10,"S"))</f>
        <v/>
      </c>
      <c r="AM10" s="13">
        <f>IF($B10="","",COUNTIF($C10:$AG10,"V"))</f>
        <v/>
      </c>
      <c r="AN10" s="14">
        <f>IF(COUNTA($C10:$AG10)-COUNTIF($C10:$AG10,"H")=0,"",(AH10+AI10)/(COUNTA($C10:$AG10)-COUNTIF($C10:$AG10,"H")))</f>
        <v/>
      </c>
    </row>
    <row r="11" ht="17" customHeight="1">
      <c r="B11" s="30">
        <f>IF(Jan!B11="","",Jan!B11)</f>
        <v/>
      </c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3">
        <f>IF($B11="","",COUNTIF($C11:$AG11,"P"))</f>
        <v/>
      </c>
      <c r="AI11" s="13">
        <f>IF($B11="","",COUNTIF($C11:$AG11,"L"))</f>
        <v/>
      </c>
      <c r="AJ11" s="13">
        <f>IF($B11="","",COUNTIF($C11:$AG11,"A"))</f>
        <v/>
      </c>
      <c r="AK11" s="13">
        <f>IF($B11="","",COUNTIF($C11:$AG11,"E"))</f>
        <v/>
      </c>
      <c r="AL11" s="13">
        <f>IF($B11="","",COUNTIF($C11:$AG11,"S"))</f>
        <v/>
      </c>
      <c r="AM11" s="13">
        <f>IF($B11="","",COUNTIF($C11:$AG11,"V"))</f>
        <v/>
      </c>
      <c r="AN11" s="14">
        <f>IF(COUNTA($C11:$AG11)-COUNTIF($C11:$AG11,"H")=0,"",(AH11+AI11)/(COUNTA($C11:$AG11)-COUNTIF($C11:$AG11,"H")))</f>
        <v/>
      </c>
    </row>
    <row r="12" ht="17" customHeight="1">
      <c r="B12" s="30">
        <f>IF(Jan!B12="","",Jan!B12)</f>
        <v/>
      </c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3">
        <f>IF($B12="","",COUNTIF($C12:$AG12,"P"))</f>
        <v/>
      </c>
      <c r="AI12" s="13">
        <f>IF($B12="","",COUNTIF($C12:$AG12,"L"))</f>
        <v/>
      </c>
      <c r="AJ12" s="13">
        <f>IF($B12="","",COUNTIF($C12:$AG12,"A"))</f>
        <v/>
      </c>
      <c r="AK12" s="13">
        <f>IF($B12="","",COUNTIF($C12:$AG12,"E"))</f>
        <v/>
      </c>
      <c r="AL12" s="13">
        <f>IF($B12="","",COUNTIF($C12:$AG12,"S"))</f>
        <v/>
      </c>
      <c r="AM12" s="13">
        <f>IF($B12="","",COUNTIF($C12:$AG12,"V"))</f>
        <v/>
      </c>
      <c r="AN12" s="14">
        <f>IF(COUNTA($C12:$AG12)-COUNTIF($C12:$AG12,"H")=0,"",(AH12+AI12)/(COUNTA($C12:$AG12)-COUNTIF($C12:$AG12,"H")))</f>
        <v/>
      </c>
    </row>
    <row r="13" ht="17" customHeight="1">
      <c r="B13" s="30">
        <f>IF(Jan!B13="","",Jan!B13)</f>
        <v/>
      </c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3">
        <f>IF($B13="","",COUNTIF($C13:$AG13,"P"))</f>
        <v/>
      </c>
      <c r="AI13" s="13">
        <f>IF($B13="","",COUNTIF($C13:$AG13,"L"))</f>
        <v/>
      </c>
      <c r="AJ13" s="13">
        <f>IF($B13="","",COUNTIF($C13:$AG13,"A"))</f>
        <v/>
      </c>
      <c r="AK13" s="13">
        <f>IF($B13="","",COUNTIF($C13:$AG13,"E"))</f>
        <v/>
      </c>
      <c r="AL13" s="13">
        <f>IF($B13="","",COUNTIF($C13:$AG13,"S"))</f>
        <v/>
      </c>
      <c r="AM13" s="13">
        <f>IF($B13="","",COUNTIF($C13:$AG13,"V"))</f>
        <v/>
      </c>
      <c r="AN13" s="14">
        <f>IF(COUNTA($C13:$AG13)-COUNTIF($C13:$AG13,"H")=0,"",(AH13+AI13)/(COUNTA($C13:$AG13)-COUNTIF($C13:$AG13,"H")))</f>
        <v/>
      </c>
    </row>
    <row r="14" ht="17" customHeight="1">
      <c r="B14" s="30">
        <f>IF(Jan!B14="","",Jan!B14)</f>
        <v/>
      </c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3">
        <f>IF($B14="","",COUNTIF($C14:$AG14,"P"))</f>
        <v/>
      </c>
      <c r="AI14" s="13">
        <f>IF($B14="","",COUNTIF($C14:$AG14,"L"))</f>
        <v/>
      </c>
      <c r="AJ14" s="13">
        <f>IF($B14="","",COUNTIF($C14:$AG14,"A"))</f>
        <v/>
      </c>
      <c r="AK14" s="13">
        <f>IF($B14="","",COUNTIF($C14:$AG14,"E"))</f>
        <v/>
      </c>
      <c r="AL14" s="13">
        <f>IF($B14="","",COUNTIF($C14:$AG14,"S"))</f>
        <v/>
      </c>
      <c r="AM14" s="13">
        <f>IF($B14="","",COUNTIF($C14:$AG14,"V"))</f>
        <v/>
      </c>
      <c r="AN14" s="14">
        <f>IF(COUNTA($C14:$AG14)-COUNTIF($C14:$AG14,"H")=0,"",(AH14+AI14)/(COUNTA($C14:$AG14)-COUNTIF($C14:$AG14,"H")))</f>
        <v/>
      </c>
    </row>
    <row r="15" ht="17" customHeight="1">
      <c r="B15" s="30">
        <f>IF(Jan!B15="","",Jan!B15)</f>
        <v/>
      </c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3">
        <f>IF($B15="","",COUNTIF($C15:$AG15,"P"))</f>
        <v/>
      </c>
      <c r="AI15" s="13">
        <f>IF($B15="","",COUNTIF($C15:$AG15,"L"))</f>
        <v/>
      </c>
      <c r="AJ15" s="13">
        <f>IF($B15="","",COUNTIF($C15:$AG15,"A"))</f>
        <v/>
      </c>
      <c r="AK15" s="13">
        <f>IF($B15="","",COUNTIF($C15:$AG15,"E"))</f>
        <v/>
      </c>
      <c r="AL15" s="13">
        <f>IF($B15="","",COUNTIF($C15:$AG15,"S"))</f>
        <v/>
      </c>
      <c r="AM15" s="13">
        <f>IF($B15="","",COUNTIF($C15:$AG15,"V"))</f>
        <v/>
      </c>
      <c r="AN15" s="14">
        <f>IF(COUNTA($C15:$AG15)-COUNTIF($C15:$AG15,"H")=0,"",(AH15+AI15)/(COUNTA($C15:$AG15)-COUNTIF($C15:$AG15,"H")))</f>
        <v/>
      </c>
    </row>
    <row r="16" ht="17" customHeight="1">
      <c r="B16" s="30">
        <f>IF(Jan!B16="","",Jan!B16)</f>
        <v/>
      </c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3">
        <f>IF($B16="","",COUNTIF($C16:$AG16,"P"))</f>
        <v/>
      </c>
      <c r="AI16" s="13">
        <f>IF($B16="","",COUNTIF($C16:$AG16,"L"))</f>
        <v/>
      </c>
      <c r="AJ16" s="13">
        <f>IF($B16="","",COUNTIF($C16:$AG16,"A"))</f>
        <v/>
      </c>
      <c r="AK16" s="13">
        <f>IF($B16="","",COUNTIF($C16:$AG16,"E"))</f>
        <v/>
      </c>
      <c r="AL16" s="13">
        <f>IF($B16="","",COUNTIF($C16:$AG16,"S"))</f>
        <v/>
      </c>
      <c r="AM16" s="13">
        <f>IF($B16="","",COUNTIF($C16:$AG16,"V"))</f>
        <v/>
      </c>
      <c r="AN16" s="14">
        <f>IF(COUNTA($C16:$AG16)-COUNTIF($C16:$AG16,"H")=0,"",(AH16+AI16)/(COUNTA($C16:$AG16)-COUNTIF($C16:$AG16,"H")))</f>
        <v/>
      </c>
    </row>
    <row r="17" ht="17" customHeight="1">
      <c r="B17" s="30">
        <f>IF(Jan!B17="","",Jan!B17)</f>
        <v/>
      </c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3">
        <f>IF($B17="","",COUNTIF($C17:$AG17,"P"))</f>
        <v/>
      </c>
      <c r="AI17" s="13">
        <f>IF($B17="","",COUNTIF($C17:$AG17,"L"))</f>
        <v/>
      </c>
      <c r="AJ17" s="13">
        <f>IF($B17="","",COUNTIF($C17:$AG17,"A"))</f>
        <v/>
      </c>
      <c r="AK17" s="13">
        <f>IF($B17="","",COUNTIF($C17:$AG17,"E"))</f>
        <v/>
      </c>
      <c r="AL17" s="13">
        <f>IF($B17="","",COUNTIF($C17:$AG17,"S"))</f>
        <v/>
      </c>
      <c r="AM17" s="13">
        <f>IF($B17="","",COUNTIF($C17:$AG17,"V"))</f>
        <v/>
      </c>
      <c r="AN17" s="14">
        <f>IF(COUNTA($C17:$AG17)-COUNTIF($C17:$AG17,"H")=0,"",(AH17+AI17)/(COUNTA($C17:$AG17)-COUNTIF($C17:$AG17,"H")))</f>
        <v/>
      </c>
    </row>
    <row r="18" ht="17" customHeight="1">
      <c r="B18" s="30">
        <f>IF(Jan!B18="","",Jan!B18)</f>
        <v/>
      </c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3">
        <f>IF($B18="","",COUNTIF($C18:$AG18,"P"))</f>
        <v/>
      </c>
      <c r="AI18" s="13">
        <f>IF($B18="","",COUNTIF($C18:$AG18,"L"))</f>
        <v/>
      </c>
      <c r="AJ18" s="13">
        <f>IF($B18="","",COUNTIF($C18:$AG18,"A"))</f>
        <v/>
      </c>
      <c r="AK18" s="13">
        <f>IF($B18="","",COUNTIF($C18:$AG18,"E"))</f>
        <v/>
      </c>
      <c r="AL18" s="13">
        <f>IF($B18="","",COUNTIF($C18:$AG18,"S"))</f>
        <v/>
      </c>
      <c r="AM18" s="13">
        <f>IF($B18="","",COUNTIF($C18:$AG18,"V"))</f>
        <v/>
      </c>
      <c r="AN18" s="14">
        <f>IF(COUNTA($C18:$AG18)-COUNTIF($C18:$AG18,"H")=0,"",(AH18+AI18)/(COUNTA($C18:$AG18)-COUNTIF($C18:$AG18,"H")))</f>
        <v/>
      </c>
    </row>
    <row r="19" ht="17" customHeight="1">
      <c r="B19" s="30">
        <f>IF(Jan!B19="","",Jan!B19)</f>
        <v/>
      </c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3">
        <f>IF($B19="","",COUNTIF($C19:$AG19,"P"))</f>
        <v/>
      </c>
      <c r="AI19" s="13">
        <f>IF($B19="","",COUNTIF($C19:$AG19,"L"))</f>
        <v/>
      </c>
      <c r="AJ19" s="13">
        <f>IF($B19="","",COUNTIF($C19:$AG19,"A"))</f>
        <v/>
      </c>
      <c r="AK19" s="13">
        <f>IF($B19="","",COUNTIF($C19:$AG19,"E"))</f>
        <v/>
      </c>
      <c r="AL19" s="13">
        <f>IF($B19="","",COUNTIF($C19:$AG19,"S"))</f>
        <v/>
      </c>
      <c r="AM19" s="13">
        <f>IF($B19="","",COUNTIF($C19:$AG19,"V"))</f>
        <v/>
      </c>
      <c r="AN19" s="14">
        <f>IF(COUNTA($C19:$AG19)-COUNTIF($C19:$AG19,"H")=0,"",(AH19+AI19)/(COUNTA($C19:$AG19)-COUNTIF($C19:$AG19,"H")))</f>
        <v/>
      </c>
    </row>
    <row r="20" ht="17" customHeight="1">
      <c r="B20" s="30">
        <f>IF(Jan!B20="","",Jan!B20)</f>
        <v/>
      </c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2" t="n"/>
      <c r="AH20" s="13">
        <f>IF($B20="","",COUNTIF($C20:$AG20,"P"))</f>
        <v/>
      </c>
      <c r="AI20" s="13">
        <f>IF($B20="","",COUNTIF($C20:$AG20,"L"))</f>
        <v/>
      </c>
      <c r="AJ20" s="13">
        <f>IF($B20="","",COUNTIF($C20:$AG20,"A"))</f>
        <v/>
      </c>
      <c r="AK20" s="13">
        <f>IF($B20="","",COUNTIF($C20:$AG20,"E"))</f>
        <v/>
      </c>
      <c r="AL20" s="13">
        <f>IF($B20="","",COUNTIF($C20:$AG20,"S"))</f>
        <v/>
      </c>
      <c r="AM20" s="13">
        <f>IF($B20="","",COUNTIF($C20:$AG20,"V"))</f>
        <v/>
      </c>
      <c r="AN20" s="14">
        <f>IF(COUNTA($C20:$AG20)-COUNTIF($C20:$AG20,"H")=0,"",(AH20+AI20)/(COUNTA($C20:$AG20)-COUNTIF($C20:$AG20,"H")))</f>
        <v/>
      </c>
    </row>
    <row r="21" ht="17" customHeight="1">
      <c r="B21" s="30">
        <f>IF(Jan!B21="","",Jan!B21)</f>
        <v/>
      </c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3">
        <f>IF($B21="","",COUNTIF($C21:$AG21,"P"))</f>
        <v/>
      </c>
      <c r="AI21" s="13">
        <f>IF($B21="","",COUNTIF($C21:$AG21,"L"))</f>
        <v/>
      </c>
      <c r="AJ21" s="13">
        <f>IF($B21="","",COUNTIF($C21:$AG21,"A"))</f>
        <v/>
      </c>
      <c r="AK21" s="13">
        <f>IF($B21="","",COUNTIF($C21:$AG21,"E"))</f>
        <v/>
      </c>
      <c r="AL21" s="13">
        <f>IF($B21="","",COUNTIF($C21:$AG21,"S"))</f>
        <v/>
      </c>
      <c r="AM21" s="13">
        <f>IF($B21="","",COUNTIF($C21:$AG21,"V"))</f>
        <v/>
      </c>
      <c r="AN21" s="14">
        <f>IF(COUNTA($C21:$AG21)-COUNTIF($C21:$AG21,"H")=0,"",(AH21+AI21)/(COUNTA($C21:$AG21)-COUNTIF($C21:$AG21,"H")))</f>
        <v/>
      </c>
    </row>
    <row r="22" ht="17" customHeight="1">
      <c r="B22" s="30">
        <f>IF(Jan!B22="","",Jan!B22)</f>
        <v/>
      </c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2" t="n"/>
      <c r="X22" s="12" t="n"/>
      <c r="Y22" s="12" t="n"/>
      <c r="Z22" s="12" t="n"/>
      <c r="AA22" s="12" t="n"/>
      <c r="AB22" s="12" t="n"/>
      <c r="AC22" s="12" t="n"/>
      <c r="AD22" s="12" t="n"/>
      <c r="AE22" s="12" t="n"/>
      <c r="AF22" s="12" t="n"/>
      <c r="AG22" s="12" t="n"/>
      <c r="AH22" s="13">
        <f>IF($B22="","",COUNTIF($C22:$AG22,"P"))</f>
        <v/>
      </c>
      <c r="AI22" s="13">
        <f>IF($B22="","",COUNTIF($C22:$AG22,"L"))</f>
        <v/>
      </c>
      <c r="AJ22" s="13">
        <f>IF($B22="","",COUNTIF($C22:$AG22,"A"))</f>
        <v/>
      </c>
      <c r="AK22" s="13">
        <f>IF($B22="","",COUNTIF($C22:$AG22,"E"))</f>
        <v/>
      </c>
      <c r="AL22" s="13">
        <f>IF($B22="","",COUNTIF($C22:$AG22,"S"))</f>
        <v/>
      </c>
      <c r="AM22" s="13">
        <f>IF($B22="","",COUNTIF($C22:$AG22,"V"))</f>
        <v/>
      </c>
      <c r="AN22" s="14">
        <f>IF(COUNTA($C22:$AG22)-COUNTIF($C22:$AG22,"H")=0,"",(AH22+AI22)/(COUNTA($C22:$AG22)-COUNTIF($C22:$AG22,"H")))</f>
        <v/>
      </c>
    </row>
    <row r="23" ht="17" customHeight="1">
      <c r="B23" s="30">
        <f>IF(Jan!B23="","",Jan!B23)</f>
        <v/>
      </c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2" t="n"/>
      <c r="AH23" s="13">
        <f>IF($B23="","",COUNTIF($C23:$AG23,"P"))</f>
        <v/>
      </c>
      <c r="AI23" s="13">
        <f>IF($B23="","",COUNTIF($C23:$AG23,"L"))</f>
        <v/>
      </c>
      <c r="AJ23" s="13">
        <f>IF($B23="","",COUNTIF($C23:$AG23,"A"))</f>
        <v/>
      </c>
      <c r="AK23" s="13">
        <f>IF($B23="","",COUNTIF($C23:$AG23,"E"))</f>
        <v/>
      </c>
      <c r="AL23" s="13">
        <f>IF($B23="","",COUNTIF($C23:$AG23,"S"))</f>
        <v/>
      </c>
      <c r="AM23" s="13">
        <f>IF($B23="","",COUNTIF($C23:$AG23,"V"))</f>
        <v/>
      </c>
      <c r="AN23" s="14">
        <f>IF(COUNTA($C23:$AG23)-COUNTIF($C23:$AG23,"H")=0,"",(AH23+AI23)/(COUNTA($C23:$AG23)-COUNTIF($C23:$AG23,"H")))</f>
        <v/>
      </c>
    </row>
    <row r="24" ht="17" customHeight="1">
      <c r="B24" s="30">
        <f>IF(Jan!B24="","",Jan!B24)</f>
        <v/>
      </c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3">
        <f>IF($B24="","",COUNTIF($C24:$AG24,"P"))</f>
        <v/>
      </c>
      <c r="AI24" s="13">
        <f>IF($B24="","",COUNTIF($C24:$AG24,"L"))</f>
        <v/>
      </c>
      <c r="AJ24" s="13">
        <f>IF($B24="","",COUNTIF($C24:$AG24,"A"))</f>
        <v/>
      </c>
      <c r="AK24" s="13">
        <f>IF($B24="","",COUNTIF($C24:$AG24,"E"))</f>
        <v/>
      </c>
      <c r="AL24" s="13">
        <f>IF($B24="","",COUNTIF($C24:$AG24,"S"))</f>
        <v/>
      </c>
      <c r="AM24" s="13">
        <f>IF($B24="","",COUNTIF($C24:$AG24,"V"))</f>
        <v/>
      </c>
      <c r="AN24" s="14">
        <f>IF(COUNTA($C24:$AG24)-COUNTIF($C24:$AG24,"H")=0,"",(AH24+AI24)/(COUNTA($C24:$AG24)-COUNTIF($C24:$AG24,"H")))</f>
        <v/>
      </c>
    </row>
    <row r="25" ht="17" customHeight="1">
      <c r="B25" s="30">
        <f>IF(Jan!B25="","",Jan!B25)</f>
        <v/>
      </c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2" t="n"/>
      <c r="AH25" s="13">
        <f>IF($B25="","",COUNTIF($C25:$AG25,"P"))</f>
        <v/>
      </c>
      <c r="AI25" s="13">
        <f>IF($B25="","",COUNTIF($C25:$AG25,"L"))</f>
        <v/>
      </c>
      <c r="AJ25" s="13">
        <f>IF($B25="","",COUNTIF($C25:$AG25,"A"))</f>
        <v/>
      </c>
      <c r="AK25" s="13">
        <f>IF($B25="","",COUNTIF($C25:$AG25,"E"))</f>
        <v/>
      </c>
      <c r="AL25" s="13">
        <f>IF($B25="","",COUNTIF($C25:$AG25,"S"))</f>
        <v/>
      </c>
      <c r="AM25" s="13">
        <f>IF($B25="","",COUNTIF($C25:$AG25,"V"))</f>
        <v/>
      </c>
      <c r="AN25" s="14">
        <f>IF(COUNTA($C25:$AG25)-COUNTIF($C25:$AG25,"H")=0,"",(AH25+AI25)/(COUNTA($C25:$AG25)-COUNTIF($C25:$AG25,"H")))</f>
        <v/>
      </c>
    </row>
    <row r="26" ht="17" customHeight="1">
      <c r="B26" s="30">
        <f>IF(Jan!B26="","",Jan!B26)</f>
        <v/>
      </c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3">
        <f>IF($B26="","",COUNTIF($C26:$AG26,"P"))</f>
        <v/>
      </c>
      <c r="AI26" s="13">
        <f>IF($B26="","",COUNTIF($C26:$AG26,"L"))</f>
        <v/>
      </c>
      <c r="AJ26" s="13">
        <f>IF($B26="","",COUNTIF($C26:$AG26,"A"))</f>
        <v/>
      </c>
      <c r="AK26" s="13">
        <f>IF($B26="","",COUNTIF($C26:$AG26,"E"))</f>
        <v/>
      </c>
      <c r="AL26" s="13">
        <f>IF($B26="","",COUNTIF($C26:$AG26,"S"))</f>
        <v/>
      </c>
      <c r="AM26" s="13">
        <f>IF($B26="","",COUNTIF($C26:$AG26,"V"))</f>
        <v/>
      </c>
      <c r="AN26" s="14">
        <f>IF(COUNTA($C26:$AG26)-COUNTIF($C26:$AG26,"H")=0,"",(AH26+AI26)/(COUNTA($C26:$AG26)-COUNTIF($C26:$AG26,"H")))</f>
        <v/>
      </c>
    </row>
    <row r="27" ht="17" customHeight="1">
      <c r="B27" s="30">
        <f>IF(Jan!B27="","",Jan!B27)</f>
        <v/>
      </c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2" t="n"/>
      <c r="AH27" s="13">
        <f>IF($B27="","",COUNTIF($C27:$AG27,"P"))</f>
        <v/>
      </c>
      <c r="AI27" s="13">
        <f>IF($B27="","",COUNTIF($C27:$AG27,"L"))</f>
        <v/>
      </c>
      <c r="AJ27" s="13">
        <f>IF($B27="","",COUNTIF($C27:$AG27,"A"))</f>
        <v/>
      </c>
      <c r="AK27" s="13">
        <f>IF($B27="","",COUNTIF($C27:$AG27,"E"))</f>
        <v/>
      </c>
      <c r="AL27" s="13">
        <f>IF($B27="","",COUNTIF($C27:$AG27,"S"))</f>
        <v/>
      </c>
      <c r="AM27" s="13">
        <f>IF($B27="","",COUNTIF($C27:$AG27,"V"))</f>
        <v/>
      </c>
      <c r="AN27" s="14">
        <f>IF(COUNTA($C27:$AG27)-COUNTIF($C27:$AG27,"H")=0,"",(AH27+AI27)/(COUNTA($C27:$AG27)-COUNTIF($C27:$AG27,"H")))</f>
        <v/>
      </c>
    </row>
    <row r="28" ht="17" customHeight="1">
      <c r="B28" s="30">
        <f>IF(Jan!B28="","",Jan!B28)</f>
        <v/>
      </c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2" t="n"/>
      <c r="AB28" s="12" t="n"/>
      <c r="AC28" s="12" t="n"/>
      <c r="AD28" s="12" t="n"/>
      <c r="AE28" s="12" t="n"/>
      <c r="AF28" s="12" t="n"/>
      <c r="AG28" s="12" t="n"/>
      <c r="AH28" s="13">
        <f>IF($B28="","",COUNTIF($C28:$AG28,"P"))</f>
        <v/>
      </c>
      <c r="AI28" s="13">
        <f>IF($B28="","",COUNTIF($C28:$AG28,"L"))</f>
        <v/>
      </c>
      <c r="AJ28" s="13">
        <f>IF($B28="","",COUNTIF($C28:$AG28,"A"))</f>
        <v/>
      </c>
      <c r="AK28" s="13">
        <f>IF($B28="","",COUNTIF($C28:$AG28,"E"))</f>
        <v/>
      </c>
      <c r="AL28" s="13">
        <f>IF($B28="","",COUNTIF($C28:$AG28,"S"))</f>
        <v/>
      </c>
      <c r="AM28" s="13">
        <f>IF($B28="","",COUNTIF($C28:$AG28,"V"))</f>
        <v/>
      </c>
      <c r="AN28" s="14">
        <f>IF(COUNTA($C28:$AG28)-COUNTIF($C28:$AG28,"H")=0,"",(AH28+AI28)/(COUNTA($C28:$AG28)-COUNTIF($C28:$AG28,"H")))</f>
        <v/>
      </c>
    </row>
    <row r="29" ht="17" customHeight="1">
      <c r="B29" s="30">
        <f>IF(Jan!B29="","",Jan!B29)</f>
        <v/>
      </c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  <c r="W29" s="12" t="n"/>
      <c r="X29" s="12" t="n"/>
      <c r="Y29" s="12" t="n"/>
      <c r="Z29" s="12" t="n"/>
      <c r="AA29" s="12" t="n"/>
      <c r="AB29" s="12" t="n"/>
      <c r="AC29" s="12" t="n"/>
      <c r="AD29" s="12" t="n"/>
      <c r="AE29" s="12" t="n"/>
      <c r="AF29" s="12" t="n"/>
      <c r="AG29" s="12" t="n"/>
      <c r="AH29" s="13">
        <f>IF($B29="","",COUNTIF($C29:$AG29,"P"))</f>
        <v/>
      </c>
      <c r="AI29" s="13">
        <f>IF($B29="","",COUNTIF($C29:$AG29,"L"))</f>
        <v/>
      </c>
      <c r="AJ29" s="13">
        <f>IF($B29="","",COUNTIF($C29:$AG29,"A"))</f>
        <v/>
      </c>
      <c r="AK29" s="13">
        <f>IF($B29="","",COUNTIF($C29:$AG29,"E"))</f>
        <v/>
      </c>
      <c r="AL29" s="13">
        <f>IF($B29="","",COUNTIF($C29:$AG29,"S"))</f>
        <v/>
      </c>
      <c r="AM29" s="13">
        <f>IF($B29="","",COUNTIF($C29:$AG29,"V"))</f>
        <v/>
      </c>
      <c r="AN29" s="14">
        <f>IF(COUNTA($C29:$AG29)-COUNTIF($C29:$AG29,"H")=0,"",(AH29+AI29)/(COUNTA($C29:$AG29)-COUNTIF($C29:$AG29,"H")))</f>
        <v/>
      </c>
    </row>
    <row r="30" ht="17" customHeight="1">
      <c r="B30" s="30">
        <f>IF(Jan!B30="","",Jan!B30)</f>
        <v/>
      </c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  <c r="V30" s="12" t="n"/>
      <c r="W30" s="12" t="n"/>
      <c r="X30" s="12" t="n"/>
      <c r="Y30" s="12" t="n"/>
      <c r="Z30" s="12" t="n"/>
      <c r="AA30" s="12" t="n"/>
      <c r="AB30" s="12" t="n"/>
      <c r="AC30" s="12" t="n"/>
      <c r="AD30" s="12" t="n"/>
      <c r="AE30" s="12" t="n"/>
      <c r="AF30" s="12" t="n"/>
      <c r="AG30" s="12" t="n"/>
      <c r="AH30" s="13">
        <f>IF($B30="","",COUNTIF($C30:$AG30,"P"))</f>
        <v/>
      </c>
      <c r="AI30" s="13">
        <f>IF($B30="","",COUNTIF($C30:$AG30,"L"))</f>
        <v/>
      </c>
      <c r="AJ30" s="13">
        <f>IF($B30="","",COUNTIF($C30:$AG30,"A"))</f>
        <v/>
      </c>
      <c r="AK30" s="13">
        <f>IF($B30="","",COUNTIF($C30:$AG30,"E"))</f>
        <v/>
      </c>
      <c r="AL30" s="13">
        <f>IF($B30="","",COUNTIF($C30:$AG30,"S"))</f>
        <v/>
      </c>
      <c r="AM30" s="13">
        <f>IF($B30="","",COUNTIF($C30:$AG30,"V"))</f>
        <v/>
      </c>
      <c r="AN30" s="14">
        <f>IF(COUNTA($C30:$AG30)-COUNTIF($C30:$AG30,"H")=0,"",(AH30+AI30)/(COUNTA($C30:$AG30)-COUNTIF($C30:$AG30,"H")))</f>
        <v/>
      </c>
    </row>
    <row r="31" ht="17" customHeight="1">
      <c r="B31" s="30">
        <f>IF(Jan!B31="","",Jan!B31)</f>
        <v/>
      </c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  <c r="AA31" s="12" t="n"/>
      <c r="AB31" s="12" t="n"/>
      <c r="AC31" s="12" t="n"/>
      <c r="AD31" s="12" t="n"/>
      <c r="AE31" s="12" t="n"/>
      <c r="AF31" s="12" t="n"/>
      <c r="AG31" s="12" t="n"/>
      <c r="AH31" s="13">
        <f>IF($B31="","",COUNTIF($C31:$AG31,"P"))</f>
        <v/>
      </c>
      <c r="AI31" s="13">
        <f>IF($B31="","",COUNTIF($C31:$AG31,"L"))</f>
        <v/>
      </c>
      <c r="AJ31" s="13">
        <f>IF($B31="","",COUNTIF($C31:$AG31,"A"))</f>
        <v/>
      </c>
      <c r="AK31" s="13">
        <f>IF($B31="","",COUNTIF($C31:$AG31,"E"))</f>
        <v/>
      </c>
      <c r="AL31" s="13">
        <f>IF($B31="","",COUNTIF($C31:$AG31,"S"))</f>
        <v/>
      </c>
      <c r="AM31" s="13">
        <f>IF($B31="","",COUNTIF($C31:$AG31,"V"))</f>
        <v/>
      </c>
      <c r="AN31" s="14">
        <f>IF(COUNTA($C31:$AG31)-COUNTIF($C31:$AG31,"H")=0,"",(AH31+AI31)/(COUNTA($C31:$AG31)-COUNTIF($C31:$AG31,"H")))</f>
        <v/>
      </c>
    </row>
    <row r="32">
      <c r="B32" s="15" t="inlineStr">
        <is>
          <t>PRESENT (P+L)</t>
        </is>
      </c>
      <c r="C32" s="16">
        <f>IF(COUNTA(C7:C31)=0,"",COUNTIF(C7:C31,"P")+COUNTIF(C7:C31,"L"))</f>
        <v/>
      </c>
      <c r="D32" s="16">
        <f>IF(COUNTA(D7:D31)=0,"",COUNTIF(D7:D31,"P")+COUNTIF(D7:D31,"L"))</f>
        <v/>
      </c>
      <c r="E32" s="16">
        <f>IF(COUNTA(E7:E31)=0,"",COUNTIF(E7:E31,"P")+COUNTIF(E7:E31,"L"))</f>
        <v/>
      </c>
      <c r="F32" s="16">
        <f>IF(COUNTA(F7:F31)=0,"",COUNTIF(F7:F31,"P")+COUNTIF(F7:F31,"L"))</f>
        <v/>
      </c>
      <c r="G32" s="16">
        <f>IF(COUNTA(G7:G31)=0,"",COUNTIF(G7:G31,"P")+COUNTIF(G7:G31,"L"))</f>
        <v/>
      </c>
      <c r="H32" s="16">
        <f>IF(COUNTA(H7:H31)=0,"",COUNTIF(H7:H31,"P")+COUNTIF(H7:H31,"L"))</f>
        <v/>
      </c>
      <c r="I32" s="16">
        <f>IF(COUNTA(I7:I31)=0,"",COUNTIF(I7:I31,"P")+COUNTIF(I7:I31,"L"))</f>
        <v/>
      </c>
      <c r="J32" s="16">
        <f>IF(COUNTA(J7:J31)=0,"",COUNTIF(J7:J31,"P")+COUNTIF(J7:J31,"L"))</f>
        <v/>
      </c>
      <c r="K32" s="16">
        <f>IF(COUNTA(K7:K31)=0,"",COUNTIF(K7:K31,"P")+COUNTIF(K7:K31,"L"))</f>
        <v/>
      </c>
      <c r="L32" s="16">
        <f>IF(COUNTA(L7:L31)=0,"",COUNTIF(L7:L31,"P")+COUNTIF(L7:L31,"L"))</f>
        <v/>
      </c>
      <c r="M32" s="16">
        <f>IF(COUNTA(M7:M31)=0,"",COUNTIF(M7:M31,"P")+COUNTIF(M7:M31,"L"))</f>
        <v/>
      </c>
      <c r="N32" s="16">
        <f>IF(COUNTA(N7:N31)=0,"",COUNTIF(N7:N31,"P")+COUNTIF(N7:N31,"L"))</f>
        <v/>
      </c>
      <c r="O32" s="16">
        <f>IF(COUNTA(O7:O31)=0,"",COUNTIF(O7:O31,"P")+COUNTIF(O7:O31,"L"))</f>
        <v/>
      </c>
      <c r="P32" s="16">
        <f>IF(COUNTA(P7:P31)=0,"",COUNTIF(P7:P31,"P")+COUNTIF(P7:P31,"L"))</f>
        <v/>
      </c>
      <c r="Q32" s="16">
        <f>IF(COUNTA(Q7:Q31)=0,"",COUNTIF(Q7:Q31,"P")+COUNTIF(Q7:Q31,"L"))</f>
        <v/>
      </c>
      <c r="R32" s="16">
        <f>IF(COUNTA(R7:R31)=0,"",COUNTIF(R7:R31,"P")+COUNTIF(R7:R31,"L"))</f>
        <v/>
      </c>
      <c r="S32" s="16">
        <f>IF(COUNTA(S7:S31)=0,"",COUNTIF(S7:S31,"P")+COUNTIF(S7:S31,"L"))</f>
        <v/>
      </c>
      <c r="T32" s="16">
        <f>IF(COUNTA(T7:T31)=0,"",COUNTIF(T7:T31,"P")+COUNTIF(T7:T31,"L"))</f>
        <v/>
      </c>
      <c r="U32" s="16">
        <f>IF(COUNTA(U7:U31)=0,"",COUNTIF(U7:U31,"P")+COUNTIF(U7:U31,"L"))</f>
        <v/>
      </c>
      <c r="V32" s="16">
        <f>IF(COUNTA(V7:V31)=0,"",COUNTIF(V7:V31,"P")+COUNTIF(V7:V31,"L"))</f>
        <v/>
      </c>
      <c r="W32" s="16">
        <f>IF(COUNTA(W7:W31)=0,"",COUNTIF(W7:W31,"P")+COUNTIF(W7:W31,"L"))</f>
        <v/>
      </c>
      <c r="X32" s="16">
        <f>IF(COUNTA(X7:X31)=0,"",COUNTIF(X7:X31,"P")+COUNTIF(X7:X31,"L"))</f>
        <v/>
      </c>
      <c r="Y32" s="16">
        <f>IF(COUNTA(Y7:Y31)=0,"",COUNTIF(Y7:Y31,"P")+COUNTIF(Y7:Y31,"L"))</f>
        <v/>
      </c>
      <c r="Z32" s="16">
        <f>IF(COUNTA(Z7:Z31)=0,"",COUNTIF(Z7:Z31,"P")+COUNTIF(Z7:Z31,"L"))</f>
        <v/>
      </c>
      <c r="AA32" s="16">
        <f>IF(COUNTA(AA7:AA31)=0,"",COUNTIF(AA7:AA31,"P")+COUNTIF(AA7:AA31,"L"))</f>
        <v/>
      </c>
      <c r="AB32" s="16">
        <f>IF(COUNTA(AB7:AB31)=0,"",COUNTIF(AB7:AB31,"P")+COUNTIF(AB7:AB31,"L"))</f>
        <v/>
      </c>
      <c r="AC32" s="16">
        <f>IF(COUNTA(AC7:AC31)=0,"",COUNTIF(AC7:AC31,"P")+COUNTIF(AC7:AC31,"L"))</f>
        <v/>
      </c>
      <c r="AD32" s="16">
        <f>IF(COUNTA(AD7:AD31)=0,"",COUNTIF(AD7:AD31,"P")+COUNTIF(AD7:AD31,"L"))</f>
        <v/>
      </c>
      <c r="AE32" s="16">
        <f>IF(COUNTA(AE7:AE31)=0,"",COUNTIF(AE7:AE31,"P")+COUNTIF(AE7:AE31,"L"))</f>
        <v/>
      </c>
      <c r="AF32" s="16">
        <f>IF(COUNTA(AF7:AF31)=0,"",COUNTIF(AF7:AF31,"P")+COUNTIF(AF7:AF31,"L"))</f>
        <v/>
      </c>
      <c r="AG32" s="16">
        <f>IF(COUNTA(AG7:AG31)=0,"",COUNTIF(AG7:AG31,"P")+COUNTIF(AG7:AG31,"L"))</f>
        <v/>
      </c>
      <c r="AH32" s="17" t="n"/>
      <c r="AI32" s="17" t="n"/>
      <c r="AJ32" s="17" t="n"/>
      <c r="AK32" s="17" t="n"/>
      <c r="AL32" s="17" t="n"/>
      <c r="AM32" s="17" t="n"/>
      <c r="AN32" s="17" t="n"/>
    </row>
    <row r="34">
      <c r="B34" s="18" t="inlineStr">
        <is>
          <t>KEY</t>
        </is>
      </c>
      <c r="C34" s="19" t="inlineStr">
        <is>
          <t>P</t>
        </is>
      </c>
      <c r="D34" s="20" t="inlineStr">
        <is>
          <t>Present</t>
        </is>
      </c>
      <c r="G34" s="21" t="inlineStr">
        <is>
          <t>L</t>
        </is>
      </c>
      <c r="H34" s="20" t="inlineStr">
        <is>
          <t>Late</t>
        </is>
      </c>
      <c r="K34" s="22" t="inlineStr">
        <is>
          <t>A</t>
        </is>
      </c>
      <c r="L34" s="20" t="inlineStr">
        <is>
          <t>Absent</t>
        </is>
      </c>
      <c r="O34" s="23" t="inlineStr">
        <is>
          <t>E</t>
        </is>
      </c>
      <c r="P34" s="20" t="inlineStr">
        <is>
          <t>Excused</t>
        </is>
      </c>
      <c r="S34" s="24" t="inlineStr">
        <is>
          <t>S</t>
        </is>
      </c>
      <c r="T34" s="20" t="inlineStr">
        <is>
          <t>Sick</t>
        </is>
      </c>
      <c r="W34" s="25" t="inlineStr">
        <is>
          <t>V</t>
        </is>
      </c>
      <c r="X34" s="20" t="inlineStr">
        <is>
          <t>Vacation</t>
        </is>
      </c>
      <c r="AA34" s="26" t="inlineStr">
        <is>
          <t>H</t>
        </is>
      </c>
      <c r="AB34" s="20" t="inlineStr">
        <is>
          <t>Holiday</t>
        </is>
      </c>
      <c r="AH34" s="27" t="inlineStr">
        <is>
          <t>Rate = (P + L) ÷ marked days, holidays excluded</t>
        </is>
      </c>
    </row>
    <row r="36">
      <c r="B36" s="28" t="inlineStr">
        <is>
          <t>Free template from niftyshelf.com  ·  free for personal &amp; commercial use</t>
        </is>
      </c>
    </row>
  </sheetData>
  <mergeCells count="8">
    <mergeCell ref="T34:V34"/>
    <mergeCell ref="X34:Z34"/>
    <mergeCell ref="AB34:AD34"/>
    <mergeCell ref="AH2:AO2"/>
    <mergeCell ref="H34:J34"/>
    <mergeCell ref="L34:N34"/>
    <mergeCell ref="P34:R34"/>
    <mergeCell ref="D34:F34"/>
  </mergeCells>
  <conditionalFormatting sqref="C7:AG31">
    <cfRule type="expression" priority="1" dxfId="0" stopIfTrue="0">
      <formula>C7="L"</formula>
    </cfRule>
    <cfRule type="expression" priority="2" dxfId="1" stopIfTrue="0">
      <formula>C7="A"</formula>
    </cfRule>
    <cfRule type="expression" priority="3" dxfId="2" stopIfTrue="0">
      <formula>C7="E"</formula>
    </cfRule>
    <cfRule type="expression" priority="4" dxfId="3" stopIfTrue="0">
      <formula>C7="S"</formula>
    </cfRule>
    <cfRule type="expression" priority="5" dxfId="4" stopIfTrue="0">
      <formula>C7="V"</formula>
    </cfRule>
    <cfRule type="expression" priority="6" dxfId="5" stopIfTrue="0">
      <formula>C7="H"</formula>
    </cfRule>
    <cfRule type="expression" priority="7" dxfId="6" stopIfTrue="0">
      <formula>C$5=""</formula>
    </cfRule>
    <cfRule type="expression" priority="8" dxfId="7" stopIfTrue="0">
      <formula>OR(C$6="Sat",C$6="Sun")</formula>
    </cfRule>
  </conditionalFormatting>
  <conditionalFormatting sqref="AN7:AN31">
    <cfRule type="expression" priority="9" dxfId="8" stopIfTrue="0">
      <formula>AND(AN7&lt;&gt;"",AN7&lt;0.9)</formula>
    </cfRule>
  </conditionalFormatting>
  <dataValidations count="1">
    <dataValidation sqref="C7:AG31" showDropDown="0" showInputMessage="0" showErrorMessage="0" allowBlank="1" type="list" errorStyle="warning">
      <formula1>"P,L,A,E,S,V,H"</formula1>
    </dataValidation>
  </dataValidations>
  <printOptions horizontalCentered="1"/>
  <pageMargins left="0.4" right="0.4" top="0.45" bottom="0.45" header="0.2" footer="0.2"/>
  <pageSetup orientation="landscape" paperSize="1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O3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0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5.2" customWidth="1" min="34" max="34"/>
    <col width="5.2" customWidth="1" min="35" max="35"/>
    <col width="5.2" customWidth="1" min="36" max="36"/>
    <col width="5.2" customWidth="1" min="37" max="37"/>
    <col width="5.2" customWidth="1" min="38" max="38"/>
    <col width="5.2" customWidth="1" min="39" max="39"/>
    <col width="7.5" customWidth="1" min="40" max="40"/>
    <col width="2.5" customWidth="1" min="41" max="41"/>
  </cols>
  <sheetData>
    <row r="1">
      <c r="A1" s="1">
        <f>DATE(2027,8,1)</f>
        <v/>
      </c>
    </row>
    <row r="2" ht="32" customHeight="1">
      <c r="B2" s="2" t="inlineStr">
        <is>
          <t>August 2027</t>
        </is>
      </c>
      <c r="AH2" s="29">
        <f>Jan!AH2</f>
        <v/>
      </c>
    </row>
    <row r="3">
      <c r="B3" s="4" t="inlineStr">
        <is>
          <t>Monthly attendance — P present · L late · A absent · E excused · S sick · V vacation · H holiday</t>
        </is>
      </c>
    </row>
    <row r="5" ht="18" customHeight="1">
      <c r="B5" s="5" t="inlineStr">
        <is>
          <t>NAME</t>
        </is>
      </c>
      <c r="C5" s="6">
        <f>IF(MONTH($A$1+0)=8,DAY($A$1+0),"")</f>
        <v/>
      </c>
      <c r="D5" s="6">
        <f>IF(MONTH($A$1+1)=8,DAY($A$1+1),"")</f>
        <v/>
      </c>
      <c r="E5" s="6">
        <f>IF(MONTH($A$1+2)=8,DAY($A$1+2),"")</f>
        <v/>
      </c>
      <c r="F5" s="6">
        <f>IF(MONTH($A$1+3)=8,DAY($A$1+3),"")</f>
        <v/>
      </c>
      <c r="G5" s="6">
        <f>IF(MONTH($A$1+4)=8,DAY($A$1+4),"")</f>
        <v/>
      </c>
      <c r="H5" s="6">
        <f>IF(MONTH($A$1+5)=8,DAY($A$1+5),"")</f>
        <v/>
      </c>
      <c r="I5" s="6">
        <f>IF(MONTH($A$1+6)=8,DAY($A$1+6),"")</f>
        <v/>
      </c>
      <c r="J5" s="6">
        <f>IF(MONTH($A$1+7)=8,DAY($A$1+7),"")</f>
        <v/>
      </c>
      <c r="K5" s="6">
        <f>IF(MONTH($A$1+8)=8,DAY($A$1+8),"")</f>
        <v/>
      </c>
      <c r="L5" s="6">
        <f>IF(MONTH($A$1+9)=8,DAY($A$1+9),"")</f>
        <v/>
      </c>
      <c r="M5" s="6">
        <f>IF(MONTH($A$1+10)=8,DAY($A$1+10),"")</f>
        <v/>
      </c>
      <c r="N5" s="6">
        <f>IF(MONTH($A$1+11)=8,DAY($A$1+11),"")</f>
        <v/>
      </c>
      <c r="O5" s="6">
        <f>IF(MONTH($A$1+12)=8,DAY($A$1+12),"")</f>
        <v/>
      </c>
      <c r="P5" s="6">
        <f>IF(MONTH($A$1+13)=8,DAY($A$1+13),"")</f>
        <v/>
      </c>
      <c r="Q5" s="6">
        <f>IF(MONTH($A$1+14)=8,DAY($A$1+14),"")</f>
        <v/>
      </c>
      <c r="R5" s="6">
        <f>IF(MONTH($A$1+15)=8,DAY($A$1+15),"")</f>
        <v/>
      </c>
      <c r="S5" s="6">
        <f>IF(MONTH($A$1+16)=8,DAY($A$1+16),"")</f>
        <v/>
      </c>
      <c r="T5" s="6">
        <f>IF(MONTH($A$1+17)=8,DAY($A$1+17),"")</f>
        <v/>
      </c>
      <c r="U5" s="6">
        <f>IF(MONTH($A$1+18)=8,DAY($A$1+18),"")</f>
        <v/>
      </c>
      <c r="V5" s="6">
        <f>IF(MONTH($A$1+19)=8,DAY($A$1+19),"")</f>
        <v/>
      </c>
      <c r="W5" s="6">
        <f>IF(MONTH($A$1+20)=8,DAY($A$1+20),"")</f>
        <v/>
      </c>
      <c r="X5" s="6">
        <f>IF(MONTH($A$1+21)=8,DAY($A$1+21),"")</f>
        <v/>
      </c>
      <c r="Y5" s="6">
        <f>IF(MONTH($A$1+22)=8,DAY($A$1+22),"")</f>
        <v/>
      </c>
      <c r="Z5" s="6">
        <f>IF(MONTH($A$1+23)=8,DAY($A$1+23),"")</f>
        <v/>
      </c>
      <c r="AA5" s="6">
        <f>IF(MONTH($A$1+24)=8,DAY($A$1+24),"")</f>
        <v/>
      </c>
      <c r="AB5" s="6">
        <f>IF(MONTH($A$1+25)=8,DAY($A$1+25),"")</f>
        <v/>
      </c>
      <c r="AC5" s="6">
        <f>IF(MONTH($A$1+26)=8,DAY($A$1+26),"")</f>
        <v/>
      </c>
      <c r="AD5" s="6">
        <f>IF(MONTH($A$1+27)=8,DAY($A$1+27),"")</f>
        <v/>
      </c>
      <c r="AE5" s="6">
        <f>IF(MONTH($A$1+28)=8,DAY($A$1+28),"")</f>
        <v/>
      </c>
      <c r="AF5" s="6">
        <f>IF(MONTH($A$1+29)=8,DAY($A$1+29),"")</f>
        <v/>
      </c>
      <c r="AG5" s="6">
        <f>IF(MONTH($A$1+30)=8,DAY($A$1+30),"")</f>
        <v/>
      </c>
      <c r="AH5" s="7" t="inlineStr">
        <is>
          <t>P</t>
        </is>
      </c>
      <c r="AI5" s="7" t="inlineStr">
        <is>
          <t>L</t>
        </is>
      </c>
      <c r="AJ5" s="7" t="inlineStr">
        <is>
          <t>A</t>
        </is>
      </c>
      <c r="AK5" s="7" t="inlineStr">
        <is>
          <t>E</t>
        </is>
      </c>
      <c r="AL5" s="7" t="inlineStr">
        <is>
          <t>S</t>
        </is>
      </c>
      <c r="AM5" s="7" t="inlineStr">
        <is>
          <t>V</t>
        </is>
      </c>
      <c r="AN5" s="6" t="inlineStr">
        <is>
          <t>RATE</t>
        </is>
      </c>
    </row>
    <row r="6" ht="12" customHeight="1">
      <c r="B6" s="8" t="n"/>
      <c r="C6" s="9">
        <f>IF(C5="","",CHOOSE(WEEKDAY($A$1+0),"Sun","Mon","Tue","Wed","Thu","Fri","Sat"))</f>
        <v/>
      </c>
      <c r="D6" s="9">
        <f>IF(D5="","",CHOOSE(WEEKDAY($A$1+1),"Sun","Mon","Tue","Wed","Thu","Fri","Sat"))</f>
        <v/>
      </c>
      <c r="E6" s="9">
        <f>IF(E5="","",CHOOSE(WEEKDAY($A$1+2),"Sun","Mon","Tue","Wed","Thu","Fri","Sat"))</f>
        <v/>
      </c>
      <c r="F6" s="9">
        <f>IF(F5="","",CHOOSE(WEEKDAY($A$1+3),"Sun","Mon","Tue","Wed","Thu","Fri","Sat"))</f>
        <v/>
      </c>
      <c r="G6" s="9">
        <f>IF(G5="","",CHOOSE(WEEKDAY($A$1+4),"Sun","Mon","Tue","Wed","Thu","Fri","Sat"))</f>
        <v/>
      </c>
      <c r="H6" s="9">
        <f>IF(H5="","",CHOOSE(WEEKDAY($A$1+5),"Sun","Mon","Tue","Wed","Thu","Fri","Sat"))</f>
        <v/>
      </c>
      <c r="I6" s="9">
        <f>IF(I5="","",CHOOSE(WEEKDAY($A$1+6),"Sun","Mon","Tue","Wed","Thu","Fri","Sat"))</f>
        <v/>
      </c>
      <c r="J6" s="9">
        <f>IF(J5="","",CHOOSE(WEEKDAY($A$1+7),"Sun","Mon","Tue","Wed","Thu","Fri","Sat"))</f>
        <v/>
      </c>
      <c r="K6" s="9">
        <f>IF(K5="","",CHOOSE(WEEKDAY($A$1+8),"Sun","Mon","Tue","Wed","Thu","Fri","Sat"))</f>
        <v/>
      </c>
      <c r="L6" s="9">
        <f>IF(L5="","",CHOOSE(WEEKDAY($A$1+9),"Sun","Mon","Tue","Wed","Thu","Fri","Sat"))</f>
        <v/>
      </c>
      <c r="M6" s="9">
        <f>IF(M5="","",CHOOSE(WEEKDAY($A$1+10),"Sun","Mon","Tue","Wed","Thu","Fri","Sat"))</f>
        <v/>
      </c>
      <c r="N6" s="9">
        <f>IF(N5="","",CHOOSE(WEEKDAY($A$1+11),"Sun","Mon","Tue","Wed","Thu","Fri","Sat"))</f>
        <v/>
      </c>
      <c r="O6" s="9">
        <f>IF(O5="","",CHOOSE(WEEKDAY($A$1+12),"Sun","Mon","Tue","Wed","Thu","Fri","Sat"))</f>
        <v/>
      </c>
      <c r="P6" s="9">
        <f>IF(P5="","",CHOOSE(WEEKDAY($A$1+13),"Sun","Mon","Tue","Wed","Thu","Fri","Sat"))</f>
        <v/>
      </c>
      <c r="Q6" s="9">
        <f>IF(Q5="","",CHOOSE(WEEKDAY($A$1+14),"Sun","Mon","Tue","Wed","Thu","Fri","Sat"))</f>
        <v/>
      </c>
      <c r="R6" s="9">
        <f>IF(R5="","",CHOOSE(WEEKDAY($A$1+15),"Sun","Mon","Tue","Wed","Thu","Fri","Sat"))</f>
        <v/>
      </c>
      <c r="S6" s="9">
        <f>IF(S5="","",CHOOSE(WEEKDAY($A$1+16),"Sun","Mon","Tue","Wed","Thu","Fri","Sat"))</f>
        <v/>
      </c>
      <c r="T6" s="9">
        <f>IF(T5="","",CHOOSE(WEEKDAY($A$1+17),"Sun","Mon","Tue","Wed","Thu","Fri","Sat"))</f>
        <v/>
      </c>
      <c r="U6" s="9">
        <f>IF(U5="","",CHOOSE(WEEKDAY($A$1+18),"Sun","Mon","Tue","Wed","Thu","Fri","Sat"))</f>
        <v/>
      </c>
      <c r="V6" s="9">
        <f>IF(V5="","",CHOOSE(WEEKDAY($A$1+19),"Sun","Mon","Tue","Wed","Thu","Fri","Sat"))</f>
        <v/>
      </c>
      <c r="W6" s="9">
        <f>IF(W5="","",CHOOSE(WEEKDAY($A$1+20),"Sun","Mon","Tue","Wed","Thu","Fri","Sat"))</f>
        <v/>
      </c>
      <c r="X6" s="9">
        <f>IF(X5="","",CHOOSE(WEEKDAY($A$1+21),"Sun","Mon","Tue","Wed","Thu","Fri","Sat"))</f>
        <v/>
      </c>
      <c r="Y6" s="9">
        <f>IF(Y5="","",CHOOSE(WEEKDAY($A$1+22),"Sun","Mon","Tue","Wed","Thu","Fri","Sat"))</f>
        <v/>
      </c>
      <c r="Z6" s="9">
        <f>IF(Z5="","",CHOOSE(WEEKDAY($A$1+23),"Sun","Mon","Tue","Wed","Thu","Fri","Sat"))</f>
        <v/>
      </c>
      <c r="AA6" s="9">
        <f>IF(AA5="","",CHOOSE(WEEKDAY($A$1+24),"Sun","Mon","Tue","Wed","Thu","Fri","Sat"))</f>
        <v/>
      </c>
      <c r="AB6" s="9">
        <f>IF(AB5="","",CHOOSE(WEEKDAY($A$1+25),"Sun","Mon","Tue","Wed","Thu","Fri","Sat"))</f>
        <v/>
      </c>
      <c r="AC6" s="9">
        <f>IF(AC5="","",CHOOSE(WEEKDAY($A$1+26),"Sun","Mon","Tue","Wed","Thu","Fri","Sat"))</f>
        <v/>
      </c>
      <c r="AD6" s="9">
        <f>IF(AD5="","",CHOOSE(WEEKDAY($A$1+27),"Sun","Mon","Tue","Wed","Thu","Fri","Sat"))</f>
        <v/>
      </c>
      <c r="AE6" s="9">
        <f>IF(AE5="","",CHOOSE(WEEKDAY($A$1+28),"Sun","Mon","Tue","Wed","Thu","Fri","Sat"))</f>
        <v/>
      </c>
      <c r="AF6" s="9">
        <f>IF(AF5="","",CHOOSE(WEEKDAY($A$1+29),"Sun","Mon","Tue","Wed","Thu","Fri","Sat"))</f>
        <v/>
      </c>
      <c r="AG6" s="9">
        <f>IF(AG5="","",CHOOSE(WEEKDAY($A$1+30),"Sun","Mon","Tue","Wed","Thu","Fri","Sat"))</f>
        <v/>
      </c>
      <c r="AH6" s="10" t="n"/>
      <c r="AI6" s="10" t="n"/>
      <c r="AJ6" s="10" t="n"/>
      <c r="AK6" s="10" t="n"/>
      <c r="AL6" s="10" t="n"/>
      <c r="AM6" s="10" t="n"/>
      <c r="AN6" s="8" t="n"/>
    </row>
    <row r="7" ht="17" customHeight="1">
      <c r="B7" s="30">
        <f>IF(Jan!B7="","",Jan!B7)</f>
        <v/>
      </c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3">
        <f>IF($B7="","",COUNTIF($C7:$AG7,"P"))</f>
        <v/>
      </c>
      <c r="AI7" s="13">
        <f>IF($B7="","",COUNTIF($C7:$AG7,"L"))</f>
        <v/>
      </c>
      <c r="AJ7" s="13">
        <f>IF($B7="","",COUNTIF($C7:$AG7,"A"))</f>
        <v/>
      </c>
      <c r="AK7" s="13">
        <f>IF($B7="","",COUNTIF($C7:$AG7,"E"))</f>
        <v/>
      </c>
      <c r="AL7" s="13">
        <f>IF($B7="","",COUNTIF($C7:$AG7,"S"))</f>
        <v/>
      </c>
      <c r="AM7" s="13">
        <f>IF($B7="","",COUNTIF($C7:$AG7,"V"))</f>
        <v/>
      </c>
      <c r="AN7" s="14">
        <f>IF(COUNTA($C7:$AG7)-COUNTIF($C7:$AG7,"H")=0,"",(AH7+AI7)/(COUNTA($C7:$AG7)-COUNTIF($C7:$AG7,"H")))</f>
        <v/>
      </c>
    </row>
    <row r="8" ht="17" customHeight="1">
      <c r="B8" s="30">
        <f>IF(Jan!B8="","",Jan!B8)</f>
        <v/>
      </c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3">
        <f>IF($B8="","",COUNTIF($C8:$AG8,"P"))</f>
        <v/>
      </c>
      <c r="AI8" s="13">
        <f>IF($B8="","",COUNTIF($C8:$AG8,"L"))</f>
        <v/>
      </c>
      <c r="AJ8" s="13">
        <f>IF($B8="","",COUNTIF($C8:$AG8,"A"))</f>
        <v/>
      </c>
      <c r="AK8" s="13">
        <f>IF($B8="","",COUNTIF($C8:$AG8,"E"))</f>
        <v/>
      </c>
      <c r="AL8" s="13">
        <f>IF($B8="","",COUNTIF($C8:$AG8,"S"))</f>
        <v/>
      </c>
      <c r="AM8" s="13">
        <f>IF($B8="","",COUNTIF($C8:$AG8,"V"))</f>
        <v/>
      </c>
      <c r="AN8" s="14">
        <f>IF(COUNTA($C8:$AG8)-COUNTIF($C8:$AG8,"H")=0,"",(AH8+AI8)/(COUNTA($C8:$AG8)-COUNTIF($C8:$AG8,"H")))</f>
        <v/>
      </c>
    </row>
    <row r="9" ht="17" customHeight="1">
      <c r="B9" s="30">
        <f>IF(Jan!B9="","",Jan!B9)</f>
        <v/>
      </c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3">
        <f>IF($B9="","",COUNTIF($C9:$AG9,"P"))</f>
        <v/>
      </c>
      <c r="AI9" s="13">
        <f>IF($B9="","",COUNTIF($C9:$AG9,"L"))</f>
        <v/>
      </c>
      <c r="AJ9" s="13">
        <f>IF($B9="","",COUNTIF($C9:$AG9,"A"))</f>
        <v/>
      </c>
      <c r="AK9" s="13">
        <f>IF($B9="","",COUNTIF($C9:$AG9,"E"))</f>
        <v/>
      </c>
      <c r="AL9" s="13">
        <f>IF($B9="","",COUNTIF($C9:$AG9,"S"))</f>
        <v/>
      </c>
      <c r="AM9" s="13">
        <f>IF($B9="","",COUNTIF($C9:$AG9,"V"))</f>
        <v/>
      </c>
      <c r="AN9" s="14">
        <f>IF(COUNTA($C9:$AG9)-COUNTIF($C9:$AG9,"H")=0,"",(AH9+AI9)/(COUNTA($C9:$AG9)-COUNTIF($C9:$AG9,"H")))</f>
        <v/>
      </c>
    </row>
    <row r="10" ht="17" customHeight="1">
      <c r="B10" s="30">
        <f>IF(Jan!B10="","",Jan!B10)</f>
        <v/>
      </c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3">
        <f>IF($B10="","",COUNTIF($C10:$AG10,"P"))</f>
        <v/>
      </c>
      <c r="AI10" s="13">
        <f>IF($B10="","",COUNTIF($C10:$AG10,"L"))</f>
        <v/>
      </c>
      <c r="AJ10" s="13">
        <f>IF($B10="","",COUNTIF($C10:$AG10,"A"))</f>
        <v/>
      </c>
      <c r="AK10" s="13">
        <f>IF($B10="","",COUNTIF($C10:$AG10,"E"))</f>
        <v/>
      </c>
      <c r="AL10" s="13">
        <f>IF($B10="","",COUNTIF($C10:$AG10,"S"))</f>
        <v/>
      </c>
      <c r="AM10" s="13">
        <f>IF($B10="","",COUNTIF($C10:$AG10,"V"))</f>
        <v/>
      </c>
      <c r="AN10" s="14">
        <f>IF(COUNTA($C10:$AG10)-COUNTIF($C10:$AG10,"H")=0,"",(AH10+AI10)/(COUNTA($C10:$AG10)-COUNTIF($C10:$AG10,"H")))</f>
        <v/>
      </c>
    </row>
    <row r="11" ht="17" customHeight="1">
      <c r="B11" s="30">
        <f>IF(Jan!B11="","",Jan!B11)</f>
        <v/>
      </c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3">
        <f>IF($B11="","",COUNTIF($C11:$AG11,"P"))</f>
        <v/>
      </c>
      <c r="AI11" s="13">
        <f>IF($B11="","",COUNTIF($C11:$AG11,"L"))</f>
        <v/>
      </c>
      <c r="AJ11" s="13">
        <f>IF($B11="","",COUNTIF($C11:$AG11,"A"))</f>
        <v/>
      </c>
      <c r="AK11" s="13">
        <f>IF($B11="","",COUNTIF($C11:$AG11,"E"))</f>
        <v/>
      </c>
      <c r="AL11" s="13">
        <f>IF($B11="","",COUNTIF($C11:$AG11,"S"))</f>
        <v/>
      </c>
      <c r="AM11" s="13">
        <f>IF($B11="","",COUNTIF($C11:$AG11,"V"))</f>
        <v/>
      </c>
      <c r="AN11" s="14">
        <f>IF(COUNTA($C11:$AG11)-COUNTIF($C11:$AG11,"H")=0,"",(AH11+AI11)/(COUNTA($C11:$AG11)-COUNTIF($C11:$AG11,"H")))</f>
        <v/>
      </c>
    </row>
    <row r="12" ht="17" customHeight="1">
      <c r="B12" s="30">
        <f>IF(Jan!B12="","",Jan!B12)</f>
        <v/>
      </c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3">
        <f>IF($B12="","",COUNTIF($C12:$AG12,"P"))</f>
        <v/>
      </c>
      <c r="AI12" s="13">
        <f>IF($B12="","",COUNTIF($C12:$AG12,"L"))</f>
        <v/>
      </c>
      <c r="AJ12" s="13">
        <f>IF($B12="","",COUNTIF($C12:$AG12,"A"))</f>
        <v/>
      </c>
      <c r="AK12" s="13">
        <f>IF($B12="","",COUNTIF($C12:$AG12,"E"))</f>
        <v/>
      </c>
      <c r="AL12" s="13">
        <f>IF($B12="","",COUNTIF($C12:$AG12,"S"))</f>
        <v/>
      </c>
      <c r="AM12" s="13">
        <f>IF($B12="","",COUNTIF($C12:$AG12,"V"))</f>
        <v/>
      </c>
      <c r="AN12" s="14">
        <f>IF(COUNTA($C12:$AG12)-COUNTIF($C12:$AG12,"H")=0,"",(AH12+AI12)/(COUNTA($C12:$AG12)-COUNTIF($C12:$AG12,"H")))</f>
        <v/>
      </c>
    </row>
    <row r="13" ht="17" customHeight="1">
      <c r="B13" s="30">
        <f>IF(Jan!B13="","",Jan!B13)</f>
        <v/>
      </c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3">
        <f>IF($B13="","",COUNTIF($C13:$AG13,"P"))</f>
        <v/>
      </c>
      <c r="AI13" s="13">
        <f>IF($B13="","",COUNTIF($C13:$AG13,"L"))</f>
        <v/>
      </c>
      <c r="AJ13" s="13">
        <f>IF($B13="","",COUNTIF($C13:$AG13,"A"))</f>
        <v/>
      </c>
      <c r="AK13" s="13">
        <f>IF($B13="","",COUNTIF($C13:$AG13,"E"))</f>
        <v/>
      </c>
      <c r="AL13" s="13">
        <f>IF($B13="","",COUNTIF($C13:$AG13,"S"))</f>
        <v/>
      </c>
      <c r="AM13" s="13">
        <f>IF($B13="","",COUNTIF($C13:$AG13,"V"))</f>
        <v/>
      </c>
      <c r="AN13" s="14">
        <f>IF(COUNTA($C13:$AG13)-COUNTIF($C13:$AG13,"H")=0,"",(AH13+AI13)/(COUNTA($C13:$AG13)-COUNTIF($C13:$AG13,"H")))</f>
        <v/>
      </c>
    </row>
    <row r="14" ht="17" customHeight="1">
      <c r="B14" s="30">
        <f>IF(Jan!B14="","",Jan!B14)</f>
        <v/>
      </c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3">
        <f>IF($B14="","",COUNTIF($C14:$AG14,"P"))</f>
        <v/>
      </c>
      <c r="AI14" s="13">
        <f>IF($B14="","",COUNTIF($C14:$AG14,"L"))</f>
        <v/>
      </c>
      <c r="AJ14" s="13">
        <f>IF($B14="","",COUNTIF($C14:$AG14,"A"))</f>
        <v/>
      </c>
      <c r="AK14" s="13">
        <f>IF($B14="","",COUNTIF($C14:$AG14,"E"))</f>
        <v/>
      </c>
      <c r="AL14" s="13">
        <f>IF($B14="","",COUNTIF($C14:$AG14,"S"))</f>
        <v/>
      </c>
      <c r="AM14" s="13">
        <f>IF($B14="","",COUNTIF($C14:$AG14,"V"))</f>
        <v/>
      </c>
      <c r="AN14" s="14">
        <f>IF(COUNTA($C14:$AG14)-COUNTIF($C14:$AG14,"H")=0,"",(AH14+AI14)/(COUNTA($C14:$AG14)-COUNTIF($C14:$AG14,"H")))</f>
        <v/>
      </c>
    </row>
    <row r="15" ht="17" customHeight="1">
      <c r="B15" s="30">
        <f>IF(Jan!B15="","",Jan!B15)</f>
        <v/>
      </c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3">
        <f>IF($B15="","",COUNTIF($C15:$AG15,"P"))</f>
        <v/>
      </c>
      <c r="AI15" s="13">
        <f>IF($B15="","",COUNTIF($C15:$AG15,"L"))</f>
        <v/>
      </c>
      <c r="AJ15" s="13">
        <f>IF($B15="","",COUNTIF($C15:$AG15,"A"))</f>
        <v/>
      </c>
      <c r="AK15" s="13">
        <f>IF($B15="","",COUNTIF($C15:$AG15,"E"))</f>
        <v/>
      </c>
      <c r="AL15" s="13">
        <f>IF($B15="","",COUNTIF($C15:$AG15,"S"))</f>
        <v/>
      </c>
      <c r="AM15" s="13">
        <f>IF($B15="","",COUNTIF($C15:$AG15,"V"))</f>
        <v/>
      </c>
      <c r="AN15" s="14">
        <f>IF(COUNTA($C15:$AG15)-COUNTIF($C15:$AG15,"H")=0,"",(AH15+AI15)/(COUNTA($C15:$AG15)-COUNTIF($C15:$AG15,"H")))</f>
        <v/>
      </c>
    </row>
    <row r="16" ht="17" customHeight="1">
      <c r="B16" s="30">
        <f>IF(Jan!B16="","",Jan!B16)</f>
        <v/>
      </c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3">
        <f>IF($B16="","",COUNTIF($C16:$AG16,"P"))</f>
        <v/>
      </c>
      <c r="AI16" s="13">
        <f>IF($B16="","",COUNTIF($C16:$AG16,"L"))</f>
        <v/>
      </c>
      <c r="AJ16" s="13">
        <f>IF($B16="","",COUNTIF($C16:$AG16,"A"))</f>
        <v/>
      </c>
      <c r="AK16" s="13">
        <f>IF($B16="","",COUNTIF($C16:$AG16,"E"))</f>
        <v/>
      </c>
      <c r="AL16" s="13">
        <f>IF($B16="","",COUNTIF($C16:$AG16,"S"))</f>
        <v/>
      </c>
      <c r="AM16" s="13">
        <f>IF($B16="","",COUNTIF($C16:$AG16,"V"))</f>
        <v/>
      </c>
      <c r="AN16" s="14">
        <f>IF(COUNTA($C16:$AG16)-COUNTIF($C16:$AG16,"H")=0,"",(AH16+AI16)/(COUNTA($C16:$AG16)-COUNTIF($C16:$AG16,"H")))</f>
        <v/>
      </c>
    </row>
    <row r="17" ht="17" customHeight="1">
      <c r="B17" s="30">
        <f>IF(Jan!B17="","",Jan!B17)</f>
        <v/>
      </c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3">
        <f>IF($B17="","",COUNTIF($C17:$AG17,"P"))</f>
        <v/>
      </c>
      <c r="AI17" s="13">
        <f>IF($B17="","",COUNTIF($C17:$AG17,"L"))</f>
        <v/>
      </c>
      <c r="AJ17" s="13">
        <f>IF($B17="","",COUNTIF($C17:$AG17,"A"))</f>
        <v/>
      </c>
      <c r="AK17" s="13">
        <f>IF($B17="","",COUNTIF($C17:$AG17,"E"))</f>
        <v/>
      </c>
      <c r="AL17" s="13">
        <f>IF($B17="","",COUNTIF($C17:$AG17,"S"))</f>
        <v/>
      </c>
      <c r="AM17" s="13">
        <f>IF($B17="","",COUNTIF($C17:$AG17,"V"))</f>
        <v/>
      </c>
      <c r="AN17" s="14">
        <f>IF(COUNTA($C17:$AG17)-COUNTIF($C17:$AG17,"H")=0,"",(AH17+AI17)/(COUNTA($C17:$AG17)-COUNTIF($C17:$AG17,"H")))</f>
        <v/>
      </c>
    </row>
    <row r="18" ht="17" customHeight="1">
      <c r="B18" s="30">
        <f>IF(Jan!B18="","",Jan!B18)</f>
        <v/>
      </c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3">
        <f>IF($B18="","",COUNTIF($C18:$AG18,"P"))</f>
        <v/>
      </c>
      <c r="AI18" s="13">
        <f>IF($B18="","",COUNTIF($C18:$AG18,"L"))</f>
        <v/>
      </c>
      <c r="AJ18" s="13">
        <f>IF($B18="","",COUNTIF($C18:$AG18,"A"))</f>
        <v/>
      </c>
      <c r="AK18" s="13">
        <f>IF($B18="","",COUNTIF($C18:$AG18,"E"))</f>
        <v/>
      </c>
      <c r="AL18" s="13">
        <f>IF($B18="","",COUNTIF($C18:$AG18,"S"))</f>
        <v/>
      </c>
      <c r="AM18" s="13">
        <f>IF($B18="","",COUNTIF($C18:$AG18,"V"))</f>
        <v/>
      </c>
      <c r="AN18" s="14">
        <f>IF(COUNTA($C18:$AG18)-COUNTIF($C18:$AG18,"H")=0,"",(AH18+AI18)/(COUNTA($C18:$AG18)-COUNTIF($C18:$AG18,"H")))</f>
        <v/>
      </c>
    </row>
    <row r="19" ht="17" customHeight="1">
      <c r="B19" s="30">
        <f>IF(Jan!B19="","",Jan!B19)</f>
        <v/>
      </c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3">
        <f>IF($B19="","",COUNTIF($C19:$AG19,"P"))</f>
        <v/>
      </c>
      <c r="AI19" s="13">
        <f>IF($B19="","",COUNTIF($C19:$AG19,"L"))</f>
        <v/>
      </c>
      <c r="AJ19" s="13">
        <f>IF($B19="","",COUNTIF($C19:$AG19,"A"))</f>
        <v/>
      </c>
      <c r="AK19" s="13">
        <f>IF($B19="","",COUNTIF($C19:$AG19,"E"))</f>
        <v/>
      </c>
      <c r="AL19" s="13">
        <f>IF($B19="","",COUNTIF($C19:$AG19,"S"))</f>
        <v/>
      </c>
      <c r="AM19" s="13">
        <f>IF($B19="","",COUNTIF($C19:$AG19,"V"))</f>
        <v/>
      </c>
      <c r="AN19" s="14">
        <f>IF(COUNTA($C19:$AG19)-COUNTIF($C19:$AG19,"H")=0,"",(AH19+AI19)/(COUNTA($C19:$AG19)-COUNTIF($C19:$AG19,"H")))</f>
        <v/>
      </c>
    </row>
    <row r="20" ht="17" customHeight="1">
      <c r="B20" s="30">
        <f>IF(Jan!B20="","",Jan!B20)</f>
        <v/>
      </c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2" t="n"/>
      <c r="AH20" s="13">
        <f>IF($B20="","",COUNTIF($C20:$AG20,"P"))</f>
        <v/>
      </c>
      <c r="AI20" s="13">
        <f>IF($B20="","",COUNTIF($C20:$AG20,"L"))</f>
        <v/>
      </c>
      <c r="AJ20" s="13">
        <f>IF($B20="","",COUNTIF($C20:$AG20,"A"))</f>
        <v/>
      </c>
      <c r="AK20" s="13">
        <f>IF($B20="","",COUNTIF($C20:$AG20,"E"))</f>
        <v/>
      </c>
      <c r="AL20" s="13">
        <f>IF($B20="","",COUNTIF($C20:$AG20,"S"))</f>
        <v/>
      </c>
      <c r="AM20" s="13">
        <f>IF($B20="","",COUNTIF($C20:$AG20,"V"))</f>
        <v/>
      </c>
      <c r="AN20" s="14">
        <f>IF(COUNTA($C20:$AG20)-COUNTIF($C20:$AG20,"H")=0,"",(AH20+AI20)/(COUNTA($C20:$AG20)-COUNTIF($C20:$AG20,"H")))</f>
        <v/>
      </c>
    </row>
    <row r="21" ht="17" customHeight="1">
      <c r="B21" s="30">
        <f>IF(Jan!B21="","",Jan!B21)</f>
        <v/>
      </c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3">
        <f>IF($B21="","",COUNTIF($C21:$AG21,"P"))</f>
        <v/>
      </c>
      <c r="AI21" s="13">
        <f>IF($B21="","",COUNTIF($C21:$AG21,"L"))</f>
        <v/>
      </c>
      <c r="AJ21" s="13">
        <f>IF($B21="","",COUNTIF($C21:$AG21,"A"))</f>
        <v/>
      </c>
      <c r="AK21" s="13">
        <f>IF($B21="","",COUNTIF($C21:$AG21,"E"))</f>
        <v/>
      </c>
      <c r="AL21" s="13">
        <f>IF($B21="","",COUNTIF($C21:$AG21,"S"))</f>
        <v/>
      </c>
      <c r="AM21" s="13">
        <f>IF($B21="","",COUNTIF($C21:$AG21,"V"))</f>
        <v/>
      </c>
      <c r="AN21" s="14">
        <f>IF(COUNTA($C21:$AG21)-COUNTIF($C21:$AG21,"H")=0,"",(AH21+AI21)/(COUNTA($C21:$AG21)-COUNTIF($C21:$AG21,"H")))</f>
        <v/>
      </c>
    </row>
    <row r="22" ht="17" customHeight="1">
      <c r="B22" s="30">
        <f>IF(Jan!B22="","",Jan!B22)</f>
        <v/>
      </c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2" t="n"/>
      <c r="X22" s="12" t="n"/>
      <c r="Y22" s="12" t="n"/>
      <c r="Z22" s="12" t="n"/>
      <c r="AA22" s="12" t="n"/>
      <c r="AB22" s="12" t="n"/>
      <c r="AC22" s="12" t="n"/>
      <c r="AD22" s="12" t="n"/>
      <c r="AE22" s="12" t="n"/>
      <c r="AF22" s="12" t="n"/>
      <c r="AG22" s="12" t="n"/>
      <c r="AH22" s="13">
        <f>IF($B22="","",COUNTIF($C22:$AG22,"P"))</f>
        <v/>
      </c>
      <c r="AI22" s="13">
        <f>IF($B22="","",COUNTIF($C22:$AG22,"L"))</f>
        <v/>
      </c>
      <c r="AJ22" s="13">
        <f>IF($B22="","",COUNTIF($C22:$AG22,"A"))</f>
        <v/>
      </c>
      <c r="AK22" s="13">
        <f>IF($B22="","",COUNTIF($C22:$AG22,"E"))</f>
        <v/>
      </c>
      <c r="AL22" s="13">
        <f>IF($B22="","",COUNTIF($C22:$AG22,"S"))</f>
        <v/>
      </c>
      <c r="AM22" s="13">
        <f>IF($B22="","",COUNTIF($C22:$AG22,"V"))</f>
        <v/>
      </c>
      <c r="AN22" s="14">
        <f>IF(COUNTA($C22:$AG22)-COUNTIF($C22:$AG22,"H")=0,"",(AH22+AI22)/(COUNTA($C22:$AG22)-COUNTIF($C22:$AG22,"H")))</f>
        <v/>
      </c>
    </row>
    <row r="23" ht="17" customHeight="1">
      <c r="B23" s="30">
        <f>IF(Jan!B23="","",Jan!B23)</f>
        <v/>
      </c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2" t="n"/>
      <c r="AH23" s="13">
        <f>IF($B23="","",COUNTIF($C23:$AG23,"P"))</f>
        <v/>
      </c>
      <c r="AI23" s="13">
        <f>IF($B23="","",COUNTIF($C23:$AG23,"L"))</f>
        <v/>
      </c>
      <c r="AJ23" s="13">
        <f>IF($B23="","",COUNTIF($C23:$AG23,"A"))</f>
        <v/>
      </c>
      <c r="AK23" s="13">
        <f>IF($B23="","",COUNTIF($C23:$AG23,"E"))</f>
        <v/>
      </c>
      <c r="AL23" s="13">
        <f>IF($B23="","",COUNTIF($C23:$AG23,"S"))</f>
        <v/>
      </c>
      <c r="AM23" s="13">
        <f>IF($B23="","",COUNTIF($C23:$AG23,"V"))</f>
        <v/>
      </c>
      <c r="AN23" s="14">
        <f>IF(COUNTA($C23:$AG23)-COUNTIF($C23:$AG23,"H")=0,"",(AH23+AI23)/(COUNTA($C23:$AG23)-COUNTIF($C23:$AG23,"H")))</f>
        <v/>
      </c>
    </row>
    <row r="24" ht="17" customHeight="1">
      <c r="B24" s="30">
        <f>IF(Jan!B24="","",Jan!B24)</f>
        <v/>
      </c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3">
        <f>IF($B24="","",COUNTIF($C24:$AG24,"P"))</f>
        <v/>
      </c>
      <c r="AI24" s="13">
        <f>IF($B24="","",COUNTIF($C24:$AG24,"L"))</f>
        <v/>
      </c>
      <c r="AJ24" s="13">
        <f>IF($B24="","",COUNTIF($C24:$AG24,"A"))</f>
        <v/>
      </c>
      <c r="AK24" s="13">
        <f>IF($B24="","",COUNTIF($C24:$AG24,"E"))</f>
        <v/>
      </c>
      <c r="AL24" s="13">
        <f>IF($B24="","",COUNTIF($C24:$AG24,"S"))</f>
        <v/>
      </c>
      <c r="AM24" s="13">
        <f>IF($B24="","",COUNTIF($C24:$AG24,"V"))</f>
        <v/>
      </c>
      <c r="AN24" s="14">
        <f>IF(COUNTA($C24:$AG24)-COUNTIF($C24:$AG24,"H")=0,"",(AH24+AI24)/(COUNTA($C24:$AG24)-COUNTIF($C24:$AG24,"H")))</f>
        <v/>
      </c>
    </row>
    <row r="25" ht="17" customHeight="1">
      <c r="B25" s="30">
        <f>IF(Jan!B25="","",Jan!B25)</f>
        <v/>
      </c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2" t="n"/>
      <c r="AH25" s="13">
        <f>IF($B25="","",COUNTIF($C25:$AG25,"P"))</f>
        <v/>
      </c>
      <c r="AI25" s="13">
        <f>IF($B25="","",COUNTIF($C25:$AG25,"L"))</f>
        <v/>
      </c>
      <c r="AJ25" s="13">
        <f>IF($B25="","",COUNTIF($C25:$AG25,"A"))</f>
        <v/>
      </c>
      <c r="AK25" s="13">
        <f>IF($B25="","",COUNTIF($C25:$AG25,"E"))</f>
        <v/>
      </c>
      <c r="AL25" s="13">
        <f>IF($B25="","",COUNTIF($C25:$AG25,"S"))</f>
        <v/>
      </c>
      <c r="AM25" s="13">
        <f>IF($B25="","",COUNTIF($C25:$AG25,"V"))</f>
        <v/>
      </c>
      <c r="AN25" s="14">
        <f>IF(COUNTA($C25:$AG25)-COUNTIF($C25:$AG25,"H")=0,"",(AH25+AI25)/(COUNTA($C25:$AG25)-COUNTIF($C25:$AG25,"H")))</f>
        <v/>
      </c>
    </row>
    <row r="26" ht="17" customHeight="1">
      <c r="B26" s="30">
        <f>IF(Jan!B26="","",Jan!B26)</f>
        <v/>
      </c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3">
        <f>IF($B26="","",COUNTIF($C26:$AG26,"P"))</f>
        <v/>
      </c>
      <c r="AI26" s="13">
        <f>IF($B26="","",COUNTIF($C26:$AG26,"L"))</f>
        <v/>
      </c>
      <c r="AJ26" s="13">
        <f>IF($B26="","",COUNTIF($C26:$AG26,"A"))</f>
        <v/>
      </c>
      <c r="AK26" s="13">
        <f>IF($B26="","",COUNTIF($C26:$AG26,"E"))</f>
        <v/>
      </c>
      <c r="AL26" s="13">
        <f>IF($B26="","",COUNTIF($C26:$AG26,"S"))</f>
        <v/>
      </c>
      <c r="AM26" s="13">
        <f>IF($B26="","",COUNTIF($C26:$AG26,"V"))</f>
        <v/>
      </c>
      <c r="AN26" s="14">
        <f>IF(COUNTA($C26:$AG26)-COUNTIF($C26:$AG26,"H")=0,"",(AH26+AI26)/(COUNTA($C26:$AG26)-COUNTIF($C26:$AG26,"H")))</f>
        <v/>
      </c>
    </row>
    <row r="27" ht="17" customHeight="1">
      <c r="B27" s="30">
        <f>IF(Jan!B27="","",Jan!B27)</f>
        <v/>
      </c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2" t="n"/>
      <c r="AH27" s="13">
        <f>IF($B27="","",COUNTIF($C27:$AG27,"P"))</f>
        <v/>
      </c>
      <c r="AI27" s="13">
        <f>IF($B27="","",COUNTIF($C27:$AG27,"L"))</f>
        <v/>
      </c>
      <c r="AJ27" s="13">
        <f>IF($B27="","",COUNTIF($C27:$AG27,"A"))</f>
        <v/>
      </c>
      <c r="AK27" s="13">
        <f>IF($B27="","",COUNTIF($C27:$AG27,"E"))</f>
        <v/>
      </c>
      <c r="AL27" s="13">
        <f>IF($B27="","",COUNTIF($C27:$AG27,"S"))</f>
        <v/>
      </c>
      <c r="AM27" s="13">
        <f>IF($B27="","",COUNTIF($C27:$AG27,"V"))</f>
        <v/>
      </c>
      <c r="AN27" s="14">
        <f>IF(COUNTA($C27:$AG27)-COUNTIF($C27:$AG27,"H")=0,"",(AH27+AI27)/(COUNTA($C27:$AG27)-COUNTIF($C27:$AG27,"H")))</f>
        <v/>
      </c>
    </row>
    <row r="28" ht="17" customHeight="1">
      <c r="B28" s="30">
        <f>IF(Jan!B28="","",Jan!B28)</f>
        <v/>
      </c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2" t="n"/>
      <c r="AB28" s="12" t="n"/>
      <c r="AC28" s="12" t="n"/>
      <c r="AD28" s="12" t="n"/>
      <c r="AE28" s="12" t="n"/>
      <c r="AF28" s="12" t="n"/>
      <c r="AG28" s="12" t="n"/>
      <c r="AH28" s="13">
        <f>IF($B28="","",COUNTIF($C28:$AG28,"P"))</f>
        <v/>
      </c>
      <c r="AI28" s="13">
        <f>IF($B28="","",COUNTIF($C28:$AG28,"L"))</f>
        <v/>
      </c>
      <c r="AJ28" s="13">
        <f>IF($B28="","",COUNTIF($C28:$AG28,"A"))</f>
        <v/>
      </c>
      <c r="AK28" s="13">
        <f>IF($B28="","",COUNTIF($C28:$AG28,"E"))</f>
        <v/>
      </c>
      <c r="AL28" s="13">
        <f>IF($B28="","",COUNTIF($C28:$AG28,"S"))</f>
        <v/>
      </c>
      <c r="AM28" s="13">
        <f>IF($B28="","",COUNTIF($C28:$AG28,"V"))</f>
        <v/>
      </c>
      <c r="AN28" s="14">
        <f>IF(COUNTA($C28:$AG28)-COUNTIF($C28:$AG28,"H")=0,"",(AH28+AI28)/(COUNTA($C28:$AG28)-COUNTIF($C28:$AG28,"H")))</f>
        <v/>
      </c>
    </row>
    <row r="29" ht="17" customHeight="1">
      <c r="B29" s="30">
        <f>IF(Jan!B29="","",Jan!B29)</f>
        <v/>
      </c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  <c r="W29" s="12" t="n"/>
      <c r="X29" s="12" t="n"/>
      <c r="Y29" s="12" t="n"/>
      <c r="Z29" s="12" t="n"/>
      <c r="AA29" s="12" t="n"/>
      <c r="AB29" s="12" t="n"/>
      <c r="AC29" s="12" t="n"/>
      <c r="AD29" s="12" t="n"/>
      <c r="AE29" s="12" t="n"/>
      <c r="AF29" s="12" t="n"/>
      <c r="AG29" s="12" t="n"/>
      <c r="AH29" s="13">
        <f>IF($B29="","",COUNTIF($C29:$AG29,"P"))</f>
        <v/>
      </c>
      <c r="AI29" s="13">
        <f>IF($B29="","",COUNTIF($C29:$AG29,"L"))</f>
        <v/>
      </c>
      <c r="AJ29" s="13">
        <f>IF($B29="","",COUNTIF($C29:$AG29,"A"))</f>
        <v/>
      </c>
      <c r="AK29" s="13">
        <f>IF($B29="","",COUNTIF($C29:$AG29,"E"))</f>
        <v/>
      </c>
      <c r="AL29" s="13">
        <f>IF($B29="","",COUNTIF($C29:$AG29,"S"))</f>
        <v/>
      </c>
      <c r="AM29" s="13">
        <f>IF($B29="","",COUNTIF($C29:$AG29,"V"))</f>
        <v/>
      </c>
      <c r="AN29" s="14">
        <f>IF(COUNTA($C29:$AG29)-COUNTIF($C29:$AG29,"H")=0,"",(AH29+AI29)/(COUNTA($C29:$AG29)-COUNTIF($C29:$AG29,"H")))</f>
        <v/>
      </c>
    </row>
    <row r="30" ht="17" customHeight="1">
      <c r="B30" s="30">
        <f>IF(Jan!B30="","",Jan!B30)</f>
        <v/>
      </c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  <c r="V30" s="12" t="n"/>
      <c r="W30" s="12" t="n"/>
      <c r="X30" s="12" t="n"/>
      <c r="Y30" s="12" t="n"/>
      <c r="Z30" s="12" t="n"/>
      <c r="AA30" s="12" t="n"/>
      <c r="AB30" s="12" t="n"/>
      <c r="AC30" s="12" t="n"/>
      <c r="AD30" s="12" t="n"/>
      <c r="AE30" s="12" t="n"/>
      <c r="AF30" s="12" t="n"/>
      <c r="AG30" s="12" t="n"/>
      <c r="AH30" s="13">
        <f>IF($B30="","",COUNTIF($C30:$AG30,"P"))</f>
        <v/>
      </c>
      <c r="AI30" s="13">
        <f>IF($B30="","",COUNTIF($C30:$AG30,"L"))</f>
        <v/>
      </c>
      <c r="AJ30" s="13">
        <f>IF($B30="","",COUNTIF($C30:$AG30,"A"))</f>
        <v/>
      </c>
      <c r="AK30" s="13">
        <f>IF($B30="","",COUNTIF($C30:$AG30,"E"))</f>
        <v/>
      </c>
      <c r="AL30" s="13">
        <f>IF($B30="","",COUNTIF($C30:$AG30,"S"))</f>
        <v/>
      </c>
      <c r="AM30" s="13">
        <f>IF($B30="","",COUNTIF($C30:$AG30,"V"))</f>
        <v/>
      </c>
      <c r="AN30" s="14">
        <f>IF(COUNTA($C30:$AG30)-COUNTIF($C30:$AG30,"H")=0,"",(AH30+AI30)/(COUNTA($C30:$AG30)-COUNTIF($C30:$AG30,"H")))</f>
        <v/>
      </c>
    </row>
    <row r="31" ht="17" customHeight="1">
      <c r="B31" s="30">
        <f>IF(Jan!B31="","",Jan!B31)</f>
        <v/>
      </c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  <c r="AA31" s="12" t="n"/>
      <c r="AB31" s="12" t="n"/>
      <c r="AC31" s="12" t="n"/>
      <c r="AD31" s="12" t="n"/>
      <c r="AE31" s="12" t="n"/>
      <c r="AF31" s="12" t="n"/>
      <c r="AG31" s="12" t="n"/>
      <c r="AH31" s="13">
        <f>IF($B31="","",COUNTIF($C31:$AG31,"P"))</f>
        <v/>
      </c>
      <c r="AI31" s="13">
        <f>IF($B31="","",COUNTIF($C31:$AG31,"L"))</f>
        <v/>
      </c>
      <c r="AJ31" s="13">
        <f>IF($B31="","",COUNTIF($C31:$AG31,"A"))</f>
        <v/>
      </c>
      <c r="AK31" s="13">
        <f>IF($B31="","",COUNTIF($C31:$AG31,"E"))</f>
        <v/>
      </c>
      <c r="AL31" s="13">
        <f>IF($B31="","",COUNTIF($C31:$AG31,"S"))</f>
        <v/>
      </c>
      <c r="AM31" s="13">
        <f>IF($B31="","",COUNTIF($C31:$AG31,"V"))</f>
        <v/>
      </c>
      <c r="AN31" s="14">
        <f>IF(COUNTA($C31:$AG31)-COUNTIF($C31:$AG31,"H")=0,"",(AH31+AI31)/(COUNTA($C31:$AG31)-COUNTIF($C31:$AG31,"H")))</f>
        <v/>
      </c>
    </row>
    <row r="32">
      <c r="B32" s="15" t="inlineStr">
        <is>
          <t>PRESENT (P+L)</t>
        </is>
      </c>
      <c r="C32" s="16">
        <f>IF(COUNTA(C7:C31)=0,"",COUNTIF(C7:C31,"P")+COUNTIF(C7:C31,"L"))</f>
        <v/>
      </c>
      <c r="D32" s="16">
        <f>IF(COUNTA(D7:D31)=0,"",COUNTIF(D7:D31,"P")+COUNTIF(D7:D31,"L"))</f>
        <v/>
      </c>
      <c r="E32" s="16">
        <f>IF(COUNTA(E7:E31)=0,"",COUNTIF(E7:E31,"P")+COUNTIF(E7:E31,"L"))</f>
        <v/>
      </c>
      <c r="F32" s="16">
        <f>IF(COUNTA(F7:F31)=0,"",COUNTIF(F7:F31,"P")+COUNTIF(F7:F31,"L"))</f>
        <v/>
      </c>
      <c r="G32" s="16">
        <f>IF(COUNTA(G7:G31)=0,"",COUNTIF(G7:G31,"P")+COUNTIF(G7:G31,"L"))</f>
        <v/>
      </c>
      <c r="H32" s="16">
        <f>IF(COUNTA(H7:H31)=0,"",COUNTIF(H7:H31,"P")+COUNTIF(H7:H31,"L"))</f>
        <v/>
      </c>
      <c r="I32" s="16">
        <f>IF(COUNTA(I7:I31)=0,"",COUNTIF(I7:I31,"P")+COUNTIF(I7:I31,"L"))</f>
        <v/>
      </c>
      <c r="J32" s="16">
        <f>IF(COUNTA(J7:J31)=0,"",COUNTIF(J7:J31,"P")+COUNTIF(J7:J31,"L"))</f>
        <v/>
      </c>
      <c r="K32" s="16">
        <f>IF(COUNTA(K7:K31)=0,"",COUNTIF(K7:K31,"P")+COUNTIF(K7:K31,"L"))</f>
        <v/>
      </c>
      <c r="L32" s="16">
        <f>IF(COUNTA(L7:L31)=0,"",COUNTIF(L7:L31,"P")+COUNTIF(L7:L31,"L"))</f>
        <v/>
      </c>
      <c r="M32" s="16">
        <f>IF(COUNTA(M7:M31)=0,"",COUNTIF(M7:M31,"P")+COUNTIF(M7:M31,"L"))</f>
        <v/>
      </c>
      <c r="N32" s="16">
        <f>IF(COUNTA(N7:N31)=0,"",COUNTIF(N7:N31,"P")+COUNTIF(N7:N31,"L"))</f>
        <v/>
      </c>
      <c r="O32" s="16">
        <f>IF(COUNTA(O7:O31)=0,"",COUNTIF(O7:O31,"P")+COUNTIF(O7:O31,"L"))</f>
        <v/>
      </c>
      <c r="P32" s="16">
        <f>IF(COUNTA(P7:P31)=0,"",COUNTIF(P7:P31,"P")+COUNTIF(P7:P31,"L"))</f>
        <v/>
      </c>
      <c r="Q32" s="16">
        <f>IF(COUNTA(Q7:Q31)=0,"",COUNTIF(Q7:Q31,"P")+COUNTIF(Q7:Q31,"L"))</f>
        <v/>
      </c>
      <c r="R32" s="16">
        <f>IF(COUNTA(R7:R31)=0,"",COUNTIF(R7:R31,"P")+COUNTIF(R7:R31,"L"))</f>
        <v/>
      </c>
      <c r="S32" s="16">
        <f>IF(COUNTA(S7:S31)=0,"",COUNTIF(S7:S31,"P")+COUNTIF(S7:S31,"L"))</f>
        <v/>
      </c>
      <c r="T32" s="16">
        <f>IF(COUNTA(T7:T31)=0,"",COUNTIF(T7:T31,"P")+COUNTIF(T7:T31,"L"))</f>
        <v/>
      </c>
      <c r="U32" s="16">
        <f>IF(COUNTA(U7:U31)=0,"",COUNTIF(U7:U31,"P")+COUNTIF(U7:U31,"L"))</f>
        <v/>
      </c>
      <c r="V32" s="16">
        <f>IF(COUNTA(V7:V31)=0,"",COUNTIF(V7:V31,"P")+COUNTIF(V7:V31,"L"))</f>
        <v/>
      </c>
      <c r="W32" s="16">
        <f>IF(COUNTA(W7:W31)=0,"",COUNTIF(W7:W31,"P")+COUNTIF(W7:W31,"L"))</f>
        <v/>
      </c>
      <c r="X32" s="16">
        <f>IF(COUNTA(X7:X31)=0,"",COUNTIF(X7:X31,"P")+COUNTIF(X7:X31,"L"))</f>
        <v/>
      </c>
      <c r="Y32" s="16">
        <f>IF(COUNTA(Y7:Y31)=0,"",COUNTIF(Y7:Y31,"P")+COUNTIF(Y7:Y31,"L"))</f>
        <v/>
      </c>
      <c r="Z32" s="16">
        <f>IF(COUNTA(Z7:Z31)=0,"",COUNTIF(Z7:Z31,"P")+COUNTIF(Z7:Z31,"L"))</f>
        <v/>
      </c>
      <c r="AA32" s="16">
        <f>IF(COUNTA(AA7:AA31)=0,"",COUNTIF(AA7:AA31,"P")+COUNTIF(AA7:AA31,"L"))</f>
        <v/>
      </c>
      <c r="AB32" s="16">
        <f>IF(COUNTA(AB7:AB31)=0,"",COUNTIF(AB7:AB31,"P")+COUNTIF(AB7:AB31,"L"))</f>
        <v/>
      </c>
      <c r="AC32" s="16">
        <f>IF(COUNTA(AC7:AC31)=0,"",COUNTIF(AC7:AC31,"P")+COUNTIF(AC7:AC31,"L"))</f>
        <v/>
      </c>
      <c r="AD32" s="16">
        <f>IF(COUNTA(AD7:AD31)=0,"",COUNTIF(AD7:AD31,"P")+COUNTIF(AD7:AD31,"L"))</f>
        <v/>
      </c>
      <c r="AE32" s="16">
        <f>IF(COUNTA(AE7:AE31)=0,"",COUNTIF(AE7:AE31,"P")+COUNTIF(AE7:AE31,"L"))</f>
        <v/>
      </c>
      <c r="AF32" s="16">
        <f>IF(COUNTA(AF7:AF31)=0,"",COUNTIF(AF7:AF31,"P")+COUNTIF(AF7:AF31,"L"))</f>
        <v/>
      </c>
      <c r="AG32" s="16">
        <f>IF(COUNTA(AG7:AG31)=0,"",COUNTIF(AG7:AG31,"P")+COUNTIF(AG7:AG31,"L"))</f>
        <v/>
      </c>
      <c r="AH32" s="17" t="n"/>
      <c r="AI32" s="17" t="n"/>
      <c r="AJ32" s="17" t="n"/>
      <c r="AK32" s="17" t="n"/>
      <c r="AL32" s="17" t="n"/>
      <c r="AM32" s="17" t="n"/>
      <c r="AN32" s="17" t="n"/>
    </row>
    <row r="34">
      <c r="B34" s="18" t="inlineStr">
        <is>
          <t>KEY</t>
        </is>
      </c>
      <c r="C34" s="19" t="inlineStr">
        <is>
          <t>P</t>
        </is>
      </c>
      <c r="D34" s="20" t="inlineStr">
        <is>
          <t>Present</t>
        </is>
      </c>
      <c r="G34" s="21" t="inlineStr">
        <is>
          <t>L</t>
        </is>
      </c>
      <c r="H34" s="20" t="inlineStr">
        <is>
          <t>Late</t>
        </is>
      </c>
      <c r="K34" s="22" t="inlineStr">
        <is>
          <t>A</t>
        </is>
      </c>
      <c r="L34" s="20" t="inlineStr">
        <is>
          <t>Absent</t>
        </is>
      </c>
      <c r="O34" s="23" t="inlineStr">
        <is>
          <t>E</t>
        </is>
      </c>
      <c r="P34" s="20" t="inlineStr">
        <is>
          <t>Excused</t>
        </is>
      </c>
      <c r="S34" s="24" t="inlineStr">
        <is>
          <t>S</t>
        </is>
      </c>
      <c r="T34" s="20" t="inlineStr">
        <is>
          <t>Sick</t>
        </is>
      </c>
      <c r="W34" s="25" t="inlineStr">
        <is>
          <t>V</t>
        </is>
      </c>
      <c r="X34" s="20" t="inlineStr">
        <is>
          <t>Vacation</t>
        </is>
      </c>
      <c r="AA34" s="26" t="inlineStr">
        <is>
          <t>H</t>
        </is>
      </c>
      <c r="AB34" s="20" t="inlineStr">
        <is>
          <t>Holiday</t>
        </is>
      </c>
      <c r="AH34" s="27" t="inlineStr">
        <is>
          <t>Rate = (P + L) ÷ marked days, holidays excluded</t>
        </is>
      </c>
    </row>
    <row r="36">
      <c r="B36" s="28" t="inlineStr">
        <is>
          <t>Free template from niftyshelf.com  ·  free for personal &amp; commercial use</t>
        </is>
      </c>
    </row>
  </sheetData>
  <mergeCells count="8">
    <mergeCell ref="T34:V34"/>
    <mergeCell ref="X34:Z34"/>
    <mergeCell ref="AB34:AD34"/>
    <mergeCell ref="AH2:AO2"/>
    <mergeCell ref="H34:J34"/>
    <mergeCell ref="L34:N34"/>
    <mergeCell ref="P34:R34"/>
    <mergeCell ref="D34:F34"/>
  </mergeCells>
  <conditionalFormatting sqref="C7:AG31">
    <cfRule type="expression" priority="1" dxfId="0" stopIfTrue="0">
      <formula>C7="L"</formula>
    </cfRule>
    <cfRule type="expression" priority="2" dxfId="1" stopIfTrue="0">
      <formula>C7="A"</formula>
    </cfRule>
    <cfRule type="expression" priority="3" dxfId="2" stopIfTrue="0">
      <formula>C7="E"</formula>
    </cfRule>
    <cfRule type="expression" priority="4" dxfId="3" stopIfTrue="0">
      <formula>C7="S"</formula>
    </cfRule>
    <cfRule type="expression" priority="5" dxfId="4" stopIfTrue="0">
      <formula>C7="V"</formula>
    </cfRule>
    <cfRule type="expression" priority="6" dxfId="5" stopIfTrue="0">
      <formula>C7="H"</formula>
    </cfRule>
    <cfRule type="expression" priority="7" dxfId="6" stopIfTrue="0">
      <formula>C$5=""</formula>
    </cfRule>
    <cfRule type="expression" priority="8" dxfId="7" stopIfTrue="0">
      <formula>OR(C$6="Sat",C$6="Sun")</formula>
    </cfRule>
  </conditionalFormatting>
  <conditionalFormatting sqref="AN7:AN31">
    <cfRule type="expression" priority="9" dxfId="8" stopIfTrue="0">
      <formula>AND(AN7&lt;&gt;"",AN7&lt;0.9)</formula>
    </cfRule>
  </conditionalFormatting>
  <dataValidations count="1">
    <dataValidation sqref="C7:AG31" showDropDown="0" showInputMessage="0" showErrorMessage="0" allowBlank="1" type="list" errorStyle="warning">
      <formula1>"P,L,A,E,S,V,H"</formula1>
    </dataValidation>
  </dataValidations>
  <printOptions horizontalCentered="1"/>
  <pageMargins left="0.4" right="0.4" top="0.45" bottom="0.45" header="0.2" footer="0.2"/>
  <pageSetup orientation="landscape" paperSize="1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O3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0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5.2" customWidth="1" min="34" max="34"/>
    <col width="5.2" customWidth="1" min="35" max="35"/>
    <col width="5.2" customWidth="1" min="36" max="36"/>
    <col width="5.2" customWidth="1" min="37" max="37"/>
    <col width="5.2" customWidth="1" min="38" max="38"/>
    <col width="5.2" customWidth="1" min="39" max="39"/>
    <col width="7.5" customWidth="1" min="40" max="40"/>
    <col width="2.5" customWidth="1" min="41" max="41"/>
  </cols>
  <sheetData>
    <row r="1">
      <c r="A1" s="1">
        <f>DATE(2027,9,1)</f>
        <v/>
      </c>
    </row>
    <row r="2" ht="32" customHeight="1">
      <c r="B2" s="2" t="inlineStr">
        <is>
          <t>September 2027</t>
        </is>
      </c>
      <c r="AH2" s="29">
        <f>Jan!AH2</f>
        <v/>
      </c>
    </row>
    <row r="3">
      <c r="B3" s="4" t="inlineStr">
        <is>
          <t>Monthly attendance — P present · L late · A absent · E excused · S sick · V vacation · H holiday</t>
        </is>
      </c>
    </row>
    <row r="5" ht="18" customHeight="1">
      <c r="B5" s="5" t="inlineStr">
        <is>
          <t>NAME</t>
        </is>
      </c>
      <c r="C5" s="6">
        <f>IF(MONTH($A$1+0)=9,DAY($A$1+0),"")</f>
        <v/>
      </c>
      <c r="D5" s="6">
        <f>IF(MONTH($A$1+1)=9,DAY($A$1+1),"")</f>
        <v/>
      </c>
      <c r="E5" s="6">
        <f>IF(MONTH($A$1+2)=9,DAY($A$1+2),"")</f>
        <v/>
      </c>
      <c r="F5" s="6">
        <f>IF(MONTH($A$1+3)=9,DAY($A$1+3),"")</f>
        <v/>
      </c>
      <c r="G5" s="6">
        <f>IF(MONTH($A$1+4)=9,DAY($A$1+4),"")</f>
        <v/>
      </c>
      <c r="H5" s="6">
        <f>IF(MONTH($A$1+5)=9,DAY($A$1+5),"")</f>
        <v/>
      </c>
      <c r="I5" s="6">
        <f>IF(MONTH($A$1+6)=9,DAY($A$1+6),"")</f>
        <v/>
      </c>
      <c r="J5" s="6">
        <f>IF(MONTH($A$1+7)=9,DAY($A$1+7),"")</f>
        <v/>
      </c>
      <c r="K5" s="6">
        <f>IF(MONTH($A$1+8)=9,DAY($A$1+8),"")</f>
        <v/>
      </c>
      <c r="L5" s="6">
        <f>IF(MONTH($A$1+9)=9,DAY($A$1+9),"")</f>
        <v/>
      </c>
      <c r="M5" s="6">
        <f>IF(MONTH($A$1+10)=9,DAY($A$1+10),"")</f>
        <v/>
      </c>
      <c r="N5" s="6">
        <f>IF(MONTH($A$1+11)=9,DAY($A$1+11),"")</f>
        <v/>
      </c>
      <c r="O5" s="6">
        <f>IF(MONTH($A$1+12)=9,DAY($A$1+12),"")</f>
        <v/>
      </c>
      <c r="P5" s="6">
        <f>IF(MONTH($A$1+13)=9,DAY($A$1+13),"")</f>
        <v/>
      </c>
      <c r="Q5" s="6">
        <f>IF(MONTH($A$1+14)=9,DAY($A$1+14),"")</f>
        <v/>
      </c>
      <c r="R5" s="6">
        <f>IF(MONTH($A$1+15)=9,DAY($A$1+15),"")</f>
        <v/>
      </c>
      <c r="S5" s="6">
        <f>IF(MONTH($A$1+16)=9,DAY($A$1+16),"")</f>
        <v/>
      </c>
      <c r="T5" s="6">
        <f>IF(MONTH($A$1+17)=9,DAY($A$1+17),"")</f>
        <v/>
      </c>
      <c r="U5" s="6">
        <f>IF(MONTH($A$1+18)=9,DAY($A$1+18),"")</f>
        <v/>
      </c>
      <c r="V5" s="6">
        <f>IF(MONTH($A$1+19)=9,DAY($A$1+19),"")</f>
        <v/>
      </c>
      <c r="W5" s="6">
        <f>IF(MONTH($A$1+20)=9,DAY($A$1+20),"")</f>
        <v/>
      </c>
      <c r="X5" s="6">
        <f>IF(MONTH($A$1+21)=9,DAY($A$1+21),"")</f>
        <v/>
      </c>
      <c r="Y5" s="6">
        <f>IF(MONTH($A$1+22)=9,DAY($A$1+22),"")</f>
        <v/>
      </c>
      <c r="Z5" s="6">
        <f>IF(MONTH($A$1+23)=9,DAY($A$1+23),"")</f>
        <v/>
      </c>
      <c r="AA5" s="6">
        <f>IF(MONTH($A$1+24)=9,DAY($A$1+24),"")</f>
        <v/>
      </c>
      <c r="AB5" s="6">
        <f>IF(MONTH($A$1+25)=9,DAY($A$1+25),"")</f>
        <v/>
      </c>
      <c r="AC5" s="6">
        <f>IF(MONTH($A$1+26)=9,DAY($A$1+26),"")</f>
        <v/>
      </c>
      <c r="AD5" s="6">
        <f>IF(MONTH($A$1+27)=9,DAY($A$1+27),"")</f>
        <v/>
      </c>
      <c r="AE5" s="6">
        <f>IF(MONTH($A$1+28)=9,DAY($A$1+28),"")</f>
        <v/>
      </c>
      <c r="AF5" s="6">
        <f>IF(MONTH($A$1+29)=9,DAY($A$1+29),"")</f>
        <v/>
      </c>
      <c r="AG5" s="6">
        <f>IF(MONTH($A$1+30)=9,DAY($A$1+30),"")</f>
        <v/>
      </c>
      <c r="AH5" s="7" t="inlineStr">
        <is>
          <t>P</t>
        </is>
      </c>
      <c r="AI5" s="7" t="inlineStr">
        <is>
          <t>L</t>
        </is>
      </c>
      <c r="AJ5" s="7" t="inlineStr">
        <is>
          <t>A</t>
        </is>
      </c>
      <c r="AK5" s="7" t="inlineStr">
        <is>
          <t>E</t>
        </is>
      </c>
      <c r="AL5" s="7" t="inlineStr">
        <is>
          <t>S</t>
        </is>
      </c>
      <c r="AM5" s="7" t="inlineStr">
        <is>
          <t>V</t>
        </is>
      </c>
      <c r="AN5" s="6" t="inlineStr">
        <is>
          <t>RATE</t>
        </is>
      </c>
    </row>
    <row r="6" ht="12" customHeight="1">
      <c r="B6" s="8" t="n"/>
      <c r="C6" s="9">
        <f>IF(C5="","",CHOOSE(WEEKDAY($A$1+0),"Sun","Mon","Tue","Wed","Thu","Fri","Sat"))</f>
        <v/>
      </c>
      <c r="D6" s="9">
        <f>IF(D5="","",CHOOSE(WEEKDAY($A$1+1),"Sun","Mon","Tue","Wed","Thu","Fri","Sat"))</f>
        <v/>
      </c>
      <c r="E6" s="9">
        <f>IF(E5="","",CHOOSE(WEEKDAY($A$1+2),"Sun","Mon","Tue","Wed","Thu","Fri","Sat"))</f>
        <v/>
      </c>
      <c r="F6" s="9">
        <f>IF(F5="","",CHOOSE(WEEKDAY($A$1+3),"Sun","Mon","Tue","Wed","Thu","Fri","Sat"))</f>
        <v/>
      </c>
      <c r="G6" s="9">
        <f>IF(G5="","",CHOOSE(WEEKDAY($A$1+4),"Sun","Mon","Tue","Wed","Thu","Fri","Sat"))</f>
        <v/>
      </c>
      <c r="H6" s="9">
        <f>IF(H5="","",CHOOSE(WEEKDAY($A$1+5),"Sun","Mon","Tue","Wed","Thu","Fri","Sat"))</f>
        <v/>
      </c>
      <c r="I6" s="9">
        <f>IF(I5="","",CHOOSE(WEEKDAY($A$1+6),"Sun","Mon","Tue","Wed","Thu","Fri","Sat"))</f>
        <v/>
      </c>
      <c r="J6" s="9">
        <f>IF(J5="","",CHOOSE(WEEKDAY($A$1+7),"Sun","Mon","Tue","Wed","Thu","Fri","Sat"))</f>
        <v/>
      </c>
      <c r="K6" s="9">
        <f>IF(K5="","",CHOOSE(WEEKDAY($A$1+8),"Sun","Mon","Tue","Wed","Thu","Fri","Sat"))</f>
        <v/>
      </c>
      <c r="L6" s="9">
        <f>IF(L5="","",CHOOSE(WEEKDAY($A$1+9),"Sun","Mon","Tue","Wed","Thu","Fri","Sat"))</f>
        <v/>
      </c>
      <c r="M6" s="9">
        <f>IF(M5="","",CHOOSE(WEEKDAY($A$1+10),"Sun","Mon","Tue","Wed","Thu","Fri","Sat"))</f>
        <v/>
      </c>
      <c r="N6" s="9">
        <f>IF(N5="","",CHOOSE(WEEKDAY($A$1+11),"Sun","Mon","Tue","Wed","Thu","Fri","Sat"))</f>
        <v/>
      </c>
      <c r="O6" s="9">
        <f>IF(O5="","",CHOOSE(WEEKDAY($A$1+12),"Sun","Mon","Tue","Wed","Thu","Fri","Sat"))</f>
        <v/>
      </c>
      <c r="P6" s="9">
        <f>IF(P5="","",CHOOSE(WEEKDAY($A$1+13),"Sun","Mon","Tue","Wed","Thu","Fri","Sat"))</f>
        <v/>
      </c>
      <c r="Q6" s="9">
        <f>IF(Q5="","",CHOOSE(WEEKDAY($A$1+14),"Sun","Mon","Tue","Wed","Thu","Fri","Sat"))</f>
        <v/>
      </c>
      <c r="R6" s="9">
        <f>IF(R5="","",CHOOSE(WEEKDAY($A$1+15),"Sun","Mon","Tue","Wed","Thu","Fri","Sat"))</f>
        <v/>
      </c>
      <c r="S6" s="9">
        <f>IF(S5="","",CHOOSE(WEEKDAY($A$1+16),"Sun","Mon","Tue","Wed","Thu","Fri","Sat"))</f>
        <v/>
      </c>
      <c r="T6" s="9">
        <f>IF(T5="","",CHOOSE(WEEKDAY($A$1+17),"Sun","Mon","Tue","Wed","Thu","Fri","Sat"))</f>
        <v/>
      </c>
      <c r="U6" s="9">
        <f>IF(U5="","",CHOOSE(WEEKDAY($A$1+18),"Sun","Mon","Tue","Wed","Thu","Fri","Sat"))</f>
        <v/>
      </c>
      <c r="V6" s="9">
        <f>IF(V5="","",CHOOSE(WEEKDAY($A$1+19),"Sun","Mon","Tue","Wed","Thu","Fri","Sat"))</f>
        <v/>
      </c>
      <c r="W6" s="9">
        <f>IF(W5="","",CHOOSE(WEEKDAY($A$1+20),"Sun","Mon","Tue","Wed","Thu","Fri","Sat"))</f>
        <v/>
      </c>
      <c r="X6" s="9">
        <f>IF(X5="","",CHOOSE(WEEKDAY($A$1+21),"Sun","Mon","Tue","Wed","Thu","Fri","Sat"))</f>
        <v/>
      </c>
      <c r="Y6" s="9">
        <f>IF(Y5="","",CHOOSE(WEEKDAY($A$1+22),"Sun","Mon","Tue","Wed","Thu","Fri","Sat"))</f>
        <v/>
      </c>
      <c r="Z6" s="9">
        <f>IF(Z5="","",CHOOSE(WEEKDAY($A$1+23),"Sun","Mon","Tue","Wed","Thu","Fri","Sat"))</f>
        <v/>
      </c>
      <c r="AA6" s="9">
        <f>IF(AA5="","",CHOOSE(WEEKDAY($A$1+24),"Sun","Mon","Tue","Wed","Thu","Fri","Sat"))</f>
        <v/>
      </c>
      <c r="AB6" s="9">
        <f>IF(AB5="","",CHOOSE(WEEKDAY($A$1+25),"Sun","Mon","Tue","Wed","Thu","Fri","Sat"))</f>
        <v/>
      </c>
      <c r="AC6" s="9">
        <f>IF(AC5="","",CHOOSE(WEEKDAY($A$1+26),"Sun","Mon","Tue","Wed","Thu","Fri","Sat"))</f>
        <v/>
      </c>
      <c r="AD6" s="9">
        <f>IF(AD5="","",CHOOSE(WEEKDAY($A$1+27),"Sun","Mon","Tue","Wed","Thu","Fri","Sat"))</f>
        <v/>
      </c>
      <c r="AE6" s="9">
        <f>IF(AE5="","",CHOOSE(WEEKDAY($A$1+28),"Sun","Mon","Tue","Wed","Thu","Fri","Sat"))</f>
        <v/>
      </c>
      <c r="AF6" s="9">
        <f>IF(AF5="","",CHOOSE(WEEKDAY($A$1+29),"Sun","Mon","Tue","Wed","Thu","Fri","Sat"))</f>
        <v/>
      </c>
      <c r="AG6" s="9">
        <f>IF(AG5="","",CHOOSE(WEEKDAY($A$1+30),"Sun","Mon","Tue","Wed","Thu","Fri","Sat"))</f>
        <v/>
      </c>
      <c r="AH6" s="10" t="n"/>
      <c r="AI6" s="10" t="n"/>
      <c r="AJ6" s="10" t="n"/>
      <c r="AK6" s="10" t="n"/>
      <c r="AL6" s="10" t="n"/>
      <c r="AM6" s="10" t="n"/>
      <c r="AN6" s="8" t="n"/>
    </row>
    <row r="7" ht="17" customHeight="1">
      <c r="B7" s="30">
        <f>IF(Jan!B7="","",Jan!B7)</f>
        <v/>
      </c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3">
        <f>IF($B7="","",COUNTIF($C7:$AG7,"P"))</f>
        <v/>
      </c>
      <c r="AI7" s="13">
        <f>IF($B7="","",COUNTIF($C7:$AG7,"L"))</f>
        <v/>
      </c>
      <c r="AJ7" s="13">
        <f>IF($B7="","",COUNTIF($C7:$AG7,"A"))</f>
        <v/>
      </c>
      <c r="AK7" s="13">
        <f>IF($B7="","",COUNTIF($C7:$AG7,"E"))</f>
        <v/>
      </c>
      <c r="AL7" s="13">
        <f>IF($B7="","",COUNTIF($C7:$AG7,"S"))</f>
        <v/>
      </c>
      <c r="AM7" s="13">
        <f>IF($B7="","",COUNTIF($C7:$AG7,"V"))</f>
        <v/>
      </c>
      <c r="AN7" s="14">
        <f>IF(COUNTA($C7:$AG7)-COUNTIF($C7:$AG7,"H")=0,"",(AH7+AI7)/(COUNTA($C7:$AG7)-COUNTIF($C7:$AG7,"H")))</f>
        <v/>
      </c>
    </row>
    <row r="8" ht="17" customHeight="1">
      <c r="B8" s="30">
        <f>IF(Jan!B8="","",Jan!B8)</f>
        <v/>
      </c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3">
        <f>IF($B8="","",COUNTIF($C8:$AG8,"P"))</f>
        <v/>
      </c>
      <c r="AI8" s="13">
        <f>IF($B8="","",COUNTIF($C8:$AG8,"L"))</f>
        <v/>
      </c>
      <c r="AJ8" s="13">
        <f>IF($B8="","",COUNTIF($C8:$AG8,"A"))</f>
        <v/>
      </c>
      <c r="AK8" s="13">
        <f>IF($B8="","",COUNTIF($C8:$AG8,"E"))</f>
        <v/>
      </c>
      <c r="AL8" s="13">
        <f>IF($B8="","",COUNTIF($C8:$AG8,"S"))</f>
        <v/>
      </c>
      <c r="AM8" s="13">
        <f>IF($B8="","",COUNTIF($C8:$AG8,"V"))</f>
        <v/>
      </c>
      <c r="AN8" s="14">
        <f>IF(COUNTA($C8:$AG8)-COUNTIF($C8:$AG8,"H")=0,"",(AH8+AI8)/(COUNTA($C8:$AG8)-COUNTIF($C8:$AG8,"H")))</f>
        <v/>
      </c>
    </row>
    <row r="9" ht="17" customHeight="1">
      <c r="B9" s="30">
        <f>IF(Jan!B9="","",Jan!B9)</f>
        <v/>
      </c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3">
        <f>IF($B9="","",COUNTIF($C9:$AG9,"P"))</f>
        <v/>
      </c>
      <c r="AI9" s="13">
        <f>IF($B9="","",COUNTIF($C9:$AG9,"L"))</f>
        <v/>
      </c>
      <c r="AJ9" s="13">
        <f>IF($B9="","",COUNTIF($C9:$AG9,"A"))</f>
        <v/>
      </c>
      <c r="AK9" s="13">
        <f>IF($B9="","",COUNTIF($C9:$AG9,"E"))</f>
        <v/>
      </c>
      <c r="AL9" s="13">
        <f>IF($B9="","",COUNTIF($C9:$AG9,"S"))</f>
        <v/>
      </c>
      <c r="AM9" s="13">
        <f>IF($B9="","",COUNTIF($C9:$AG9,"V"))</f>
        <v/>
      </c>
      <c r="AN9" s="14">
        <f>IF(COUNTA($C9:$AG9)-COUNTIF($C9:$AG9,"H")=0,"",(AH9+AI9)/(COUNTA($C9:$AG9)-COUNTIF($C9:$AG9,"H")))</f>
        <v/>
      </c>
    </row>
    <row r="10" ht="17" customHeight="1">
      <c r="B10" s="30">
        <f>IF(Jan!B10="","",Jan!B10)</f>
        <v/>
      </c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3">
        <f>IF($B10="","",COUNTIF($C10:$AG10,"P"))</f>
        <v/>
      </c>
      <c r="AI10" s="13">
        <f>IF($B10="","",COUNTIF($C10:$AG10,"L"))</f>
        <v/>
      </c>
      <c r="AJ10" s="13">
        <f>IF($B10="","",COUNTIF($C10:$AG10,"A"))</f>
        <v/>
      </c>
      <c r="AK10" s="13">
        <f>IF($B10="","",COUNTIF($C10:$AG10,"E"))</f>
        <v/>
      </c>
      <c r="AL10" s="13">
        <f>IF($B10="","",COUNTIF($C10:$AG10,"S"))</f>
        <v/>
      </c>
      <c r="AM10" s="13">
        <f>IF($B10="","",COUNTIF($C10:$AG10,"V"))</f>
        <v/>
      </c>
      <c r="AN10" s="14">
        <f>IF(COUNTA($C10:$AG10)-COUNTIF($C10:$AG10,"H")=0,"",(AH10+AI10)/(COUNTA($C10:$AG10)-COUNTIF($C10:$AG10,"H")))</f>
        <v/>
      </c>
    </row>
    <row r="11" ht="17" customHeight="1">
      <c r="B11" s="30">
        <f>IF(Jan!B11="","",Jan!B11)</f>
        <v/>
      </c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3">
        <f>IF($B11="","",COUNTIF($C11:$AG11,"P"))</f>
        <v/>
      </c>
      <c r="AI11" s="13">
        <f>IF($B11="","",COUNTIF($C11:$AG11,"L"))</f>
        <v/>
      </c>
      <c r="AJ11" s="13">
        <f>IF($B11="","",COUNTIF($C11:$AG11,"A"))</f>
        <v/>
      </c>
      <c r="AK11" s="13">
        <f>IF($B11="","",COUNTIF($C11:$AG11,"E"))</f>
        <v/>
      </c>
      <c r="AL11" s="13">
        <f>IF($B11="","",COUNTIF($C11:$AG11,"S"))</f>
        <v/>
      </c>
      <c r="AM11" s="13">
        <f>IF($B11="","",COUNTIF($C11:$AG11,"V"))</f>
        <v/>
      </c>
      <c r="AN11" s="14">
        <f>IF(COUNTA($C11:$AG11)-COUNTIF($C11:$AG11,"H")=0,"",(AH11+AI11)/(COUNTA($C11:$AG11)-COUNTIF($C11:$AG11,"H")))</f>
        <v/>
      </c>
    </row>
    <row r="12" ht="17" customHeight="1">
      <c r="B12" s="30">
        <f>IF(Jan!B12="","",Jan!B12)</f>
        <v/>
      </c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3">
        <f>IF($B12="","",COUNTIF($C12:$AG12,"P"))</f>
        <v/>
      </c>
      <c r="AI12" s="13">
        <f>IF($B12="","",COUNTIF($C12:$AG12,"L"))</f>
        <v/>
      </c>
      <c r="AJ12" s="13">
        <f>IF($B12="","",COUNTIF($C12:$AG12,"A"))</f>
        <v/>
      </c>
      <c r="AK12" s="13">
        <f>IF($B12="","",COUNTIF($C12:$AG12,"E"))</f>
        <v/>
      </c>
      <c r="AL12" s="13">
        <f>IF($B12="","",COUNTIF($C12:$AG12,"S"))</f>
        <v/>
      </c>
      <c r="AM12" s="13">
        <f>IF($B12="","",COUNTIF($C12:$AG12,"V"))</f>
        <v/>
      </c>
      <c r="AN12" s="14">
        <f>IF(COUNTA($C12:$AG12)-COUNTIF($C12:$AG12,"H")=0,"",(AH12+AI12)/(COUNTA($C12:$AG12)-COUNTIF($C12:$AG12,"H")))</f>
        <v/>
      </c>
    </row>
    <row r="13" ht="17" customHeight="1">
      <c r="B13" s="30">
        <f>IF(Jan!B13="","",Jan!B13)</f>
        <v/>
      </c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3">
        <f>IF($B13="","",COUNTIF($C13:$AG13,"P"))</f>
        <v/>
      </c>
      <c r="AI13" s="13">
        <f>IF($B13="","",COUNTIF($C13:$AG13,"L"))</f>
        <v/>
      </c>
      <c r="AJ13" s="13">
        <f>IF($B13="","",COUNTIF($C13:$AG13,"A"))</f>
        <v/>
      </c>
      <c r="AK13" s="13">
        <f>IF($B13="","",COUNTIF($C13:$AG13,"E"))</f>
        <v/>
      </c>
      <c r="AL13" s="13">
        <f>IF($B13="","",COUNTIF($C13:$AG13,"S"))</f>
        <v/>
      </c>
      <c r="AM13" s="13">
        <f>IF($B13="","",COUNTIF($C13:$AG13,"V"))</f>
        <v/>
      </c>
      <c r="AN13" s="14">
        <f>IF(COUNTA($C13:$AG13)-COUNTIF($C13:$AG13,"H")=0,"",(AH13+AI13)/(COUNTA($C13:$AG13)-COUNTIF($C13:$AG13,"H")))</f>
        <v/>
      </c>
    </row>
    <row r="14" ht="17" customHeight="1">
      <c r="B14" s="30">
        <f>IF(Jan!B14="","",Jan!B14)</f>
        <v/>
      </c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3">
        <f>IF($B14="","",COUNTIF($C14:$AG14,"P"))</f>
        <v/>
      </c>
      <c r="AI14" s="13">
        <f>IF($B14="","",COUNTIF($C14:$AG14,"L"))</f>
        <v/>
      </c>
      <c r="AJ14" s="13">
        <f>IF($B14="","",COUNTIF($C14:$AG14,"A"))</f>
        <v/>
      </c>
      <c r="AK14" s="13">
        <f>IF($B14="","",COUNTIF($C14:$AG14,"E"))</f>
        <v/>
      </c>
      <c r="AL14" s="13">
        <f>IF($B14="","",COUNTIF($C14:$AG14,"S"))</f>
        <v/>
      </c>
      <c r="AM14" s="13">
        <f>IF($B14="","",COUNTIF($C14:$AG14,"V"))</f>
        <v/>
      </c>
      <c r="AN14" s="14">
        <f>IF(COUNTA($C14:$AG14)-COUNTIF($C14:$AG14,"H")=0,"",(AH14+AI14)/(COUNTA($C14:$AG14)-COUNTIF($C14:$AG14,"H")))</f>
        <v/>
      </c>
    </row>
    <row r="15" ht="17" customHeight="1">
      <c r="B15" s="30">
        <f>IF(Jan!B15="","",Jan!B15)</f>
        <v/>
      </c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3">
        <f>IF($B15="","",COUNTIF($C15:$AG15,"P"))</f>
        <v/>
      </c>
      <c r="AI15" s="13">
        <f>IF($B15="","",COUNTIF($C15:$AG15,"L"))</f>
        <v/>
      </c>
      <c r="AJ15" s="13">
        <f>IF($B15="","",COUNTIF($C15:$AG15,"A"))</f>
        <v/>
      </c>
      <c r="AK15" s="13">
        <f>IF($B15="","",COUNTIF($C15:$AG15,"E"))</f>
        <v/>
      </c>
      <c r="AL15" s="13">
        <f>IF($B15="","",COUNTIF($C15:$AG15,"S"))</f>
        <v/>
      </c>
      <c r="AM15" s="13">
        <f>IF($B15="","",COUNTIF($C15:$AG15,"V"))</f>
        <v/>
      </c>
      <c r="AN15" s="14">
        <f>IF(COUNTA($C15:$AG15)-COUNTIF($C15:$AG15,"H")=0,"",(AH15+AI15)/(COUNTA($C15:$AG15)-COUNTIF($C15:$AG15,"H")))</f>
        <v/>
      </c>
    </row>
    <row r="16" ht="17" customHeight="1">
      <c r="B16" s="30">
        <f>IF(Jan!B16="","",Jan!B16)</f>
        <v/>
      </c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3">
        <f>IF($B16="","",COUNTIF($C16:$AG16,"P"))</f>
        <v/>
      </c>
      <c r="AI16" s="13">
        <f>IF($B16="","",COUNTIF($C16:$AG16,"L"))</f>
        <v/>
      </c>
      <c r="AJ16" s="13">
        <f>IF($B16="","",COUNTIF($C16:$AG16,"A"))</f>
        <v/>
      </c>
      <c r="AK16" s="13">
        <f>IF($B16="","",COUNTIF($C16:$AG16,"E"))</f>
        <v/>
      </c>
      <c r="AL16" s="13">
        <f>IF($B16="","",COUNTIF($C16:$AG16,"S"))</f>
        <v/>
      </c>
      <c r="AM16" s="13">
        <f>IF($B16="","",COUNTIF($C16:$AG16,"V"))</f>
        <v/>
      </c>
      <c r="AN16" s="14">
        <f>IF(COUNTA($C16:$AG16)-COUNTIF($C16:$AG16,"H")=0,"",(AH16+AI16)/(COUNTA($C16:$AG16)-COUNTIF($C16:$AG16,"H")))</f>
        <v/>
      </c>
    </row>
    <row r="17" ht="17" customHeight="1">
      <c r="B17" s="30">
        <f>IF(Jan!B17="","",Jan!B17)</f>
        <v/>
      </c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3">
        <f>IF($B17="","",COUNTIF($C17:$AG17,"P"))</f>
        <v/>
      </c>
      <c r="AI17" s="13">
        <f>IF($B17="","",COUNTIF($C17:$AG17,"L"))</f>
        <v/>
      </c>
      <c r="AJ17" s="13">
        <f>IF($B17="","",COUNTIF($C17:$AG17,"A"))</f>
        <v/>
      </c>
      <c r="AK17" s="13">
        <f>IF($B17="","",COUNTIF($C17:$AG17,"E"))</f>
        <v/>
      </c>
      <c r="AL17" s="13">
        <f>IF($B17="","",COUNTIF($C17:$AG17,"S"))</f>
        <v/>
      </c>
      <c r="AM17" s="13">
        <f>IF($B17="","",COUNTIF($C17:$AG17,"V"))</f>
        <v/>
      </c>
      <c r="AN17" s="14">
        <f>IF(COUNTA($C17:$AG17)-COUNTIF($C17:$AG17,"H")=0,"",(AH17+AI17)/(COUNTA($C17:$AG17)-COUNTIF($C17:$AG17,"H")))</f>
        <v/>
      </c>
    </row>
    <row r="18" ht="17" customHeight="1">
      <c r="B18" s="30">
        <f>IF(Jan!B18="","",Jan!B18)</f>
        <v/>
      </c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3">
        <f>IF($B18="","",COUNTIF($C18:$AG18,"P"))</f>
        <v/>
      </c>
      <c r="AI18" s="13">
        <f>IF($B18="","",COUNTIF($C18:$AG18,"L"))</f>
        <v/>
      </c>
      <c r="AJ18" s="13">
        <f>IF($B18="","",COUNTIF($C18:$AG18,"A"))</f>
        <v/>
      </c>
      <c r="AK18" s="13">
        <f>IF($B18="","",COUNTIF($C18:$AG18,"E"))</f>
        <v/>
      </c>
      <c r="AL18" s="13">
        <f>IF($B18="","",COUNTIF($C18:$AG18,"S"))</f>
        <v/>
      </c>
      <c r="AM18" s="13">
        <f>IF($B18="","",COUNTIF($C18:$AG18,"V"))</f>
        <v/>
      </c>
      <c r="AN18" s="14">
        <f>IF(COUNTA($C18:$AG18)-COUNTIF($C18:$AG18,"H")=0,"",(AH18+AI18)/(COUNTA($C18:$AG18)-COUNTIF($C18:$AG18,"H")))</f>
        <v/>
      </c>
    </row>
    <row r="19" ht="17" customHeight="1">
      <c r="B19" s="30">
        <f>IF(Jan!B19="","",Jan!B19)</f>
        <v/>
      </c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3">
        <f>IF($B19="","",COUNTIF($C19:$AG19,"P"))</f>
        <v/>
      </c>
      <c r="AI19" s="13">
        <f>IF($B19="","",COUNTIF($C19:$AG19,"L"))</f>
        <v/>
      </c>
      <c r="AJ19" s="13">
        <f>IF($B19="","",COUNTIF($C19:$AG19,"A"))</f>
        <v/>
      </c>
      <c r="AK19" s="13">
        <f>IF($B19="","",COUNTIF($C19:$AG19,"E"))</f>
        <v/>
      </c>
      <c r="AL19" s="13">
        <f>IF($B19="","",COUNTIF($C19:$AG19,"S"))</f>
        <v/>
      </c>
      <c r="AM19" s="13">
        <f>IF($B19="","",COUNTIF($C19:$AG19,"V"))</f>
        <v/>
      </c>
      <c r="AN19" s="14">
        <f>IF(COUNTA($C19:$AG19)-COUNTIF($C19:$AG19,"H")=0,"",(AH19+AI19)/(COUNTA($C19:$AG19)-COUNTIF($C19:$AG19,"H")))</f>
        <v/>
      </c>
    </row>
    <row r="20" ht="17" customHeight="1">
      <c r="B20" s="30">
        <f>IF(Jan!B20="","",Jan!B20)</f>
        <v/>
      </c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2" t="n"/>
      <c r="AH20" s="13">
        <f>IF($B20="","",COUNTIF($C20:$AG20,"P"))</f>
        <v/>
      </c>
      <c r="AI20" s="13">
        <f>IF($B20="","",COUNTIF($C20:$AG20,"L"))</f>
        <v/>
      </c>
      <c r="AJ20" s="13">
        <f>IF($B20="","",COUNTIF($C20:$AG20,"A"))</f>
        <v/>
      </c>
      <c r="AK20" s="13">
        <f>IF($B20="","",COUNTIF($C20:$AG20,"E"))</f>
        <v/>
      </c>
      <c r="AL20" s="13">
        <f>IF($B20="","",COUNTIF($C20:$AG20,"S"))</f>
        <v/>
      </c>
      <c r="AM20" s="13">
        <f>IF($B20="","",COUNTIF($C20:$AG20,"V"))</f>
        <v/>
      </c>
      <c r="AN20" s="14">
        <f>IF(COUNTA($C20:$AG20)-COUNTIF($C20:$AG20,"H")=0,"",(AH20+AI20)/(COUNTA($C20:$AG20)-COUNTIF($C20:$AG20,"H")))</f>
        <v/>
      </c>
    </row>
    <row r="21" ht="17" customHeight="1">
      <c r="B21" s="30">
        <f>IF(Jan!B21="","",Jan!B21)</f>
        <v/>
      </c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3">
        <f>IF($B21="","",COUNTIF($C21:$AG21,"P"))</f>
        <v/>
      </c>
      <c r="AI21" s="13">
        <f>IF($B21="","",COUNTIF($C21:$AG21,"L"))</f>
        <v/>
      </c>
      <c r="AJ21" s="13">
        <f>IF($B21="","",COUNTIF($C21:$AG21,"A"))</f>
        <v/>
      </c>
      <c r="AK21" s="13">
        <f>IF($B21="","",COUNTIF($C21:$AG21,"E"))</f>
        <v/>
      </c>
      <c r="AL21" s="13">
        <f>IF($B21="","",COUNTIF($C21:$AG21,"S"))</f>
        <v/>
      </c>
      <c r="AM21" s="13">
        <f>IF($B21="","",COUNTIF($C21:$AG21,"V"))</f>
        <v/>
      </c>
      <c r="AN21" s="14">
        <f>IF(COUNTA($C21:$AG21)-COUNTIF($C21:$AG21,"H")=0,"",(AH21+AI21)/(COUNTA($C21:$AG21)-COUNTIF($C21:$AG21,"H")))</f>
        <v/>
      </c>
    </row>
    <row r="22" ht="17" customHeight="1">
      <c r="B22" s="30">
        <f>IF(Jan!B22="","",Jan!B22)</f>
        <v/>
      </c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2" t="n"/>
      <c r="X22" s="12" t="n"/>
      <c r="Y22" s="12" t="n"/>
      <c r="Z22" s="12" t="n"/>
      <c r="AA22" s="12" t="n"/>
      <c r="AB22" s="12" t="n"/>
      <c r="AC22" s="12" t="n"/>
      <c r="AD22" s="12" t="n"/>
      <c r="AE22" s="12" t="n"/>
      <c r="AF22" s="12" t="n"/>
      <c r="AG22" s="12" t="n"/>
      <c r="AH22" s="13">
        <f>IF($B22="","",COUNTIF($C22:$AG22,"P"))</f>
        <v/>
      </c>
      <c r="AI22" s="13">
        <f>IF($B22="","",COUNTIF($C22:$AG22,"L"))</f>
        <v/>
      </c>
      <c r="AJ22" s="13">
        <f>IF($B22="","",COUNTIF($C22:$AG22,"A"))</f>
        <v/>
      </c>
      <c r="AK22" s="13">
        <f>IF($B22="","",COUNTIF($C22:$AG22,"E"))</f>
        <v/>
      </c>
      <c r="AL22" s="13">
        <f>IF($B22="","",COUNTIF($C22:$AG22,"S"))</f>
        <v/>
      </c>
      <c r="AM22" s="13">
        <f>IF($B22="","",COUNTIF($C22:$AG22,"V"))</f>
        <v/>
      </c>
      <c r="AN22" s="14">
        <f>IF(COUNTA($C22:$AG22)-COUNTIF($C22:$AG22,"H")=0,"",(AH22+AI22)/(COUNTA($C22:$AG22)-COUNTIF($C22:$AG22,"H")))</f>
        <v/>
      </c>
    </row>
    <row r="23" ht="17" customHeight="1">
      <c r="B23" s="30">
        <f>IF(Jan!B23="","",Jan!B23)</f>
        <v/>
      </c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2" t="n"/>
      <c r="AH23" s="13">
        <f>IF($B23="","",COUNTIF($C23:$AG23,"P"))</f>
        <v/>
      </c>
      <c r="AI23" s="13">
        <f>IF($B23="","",COUNTIF($C23:$AG23,"L"))</f>
        <v/>
      </c>
      <c r="AJ23" s="13">
        <f>IF($B23="","",COUNTIF($C23:$AG23,"A"))</f>
        <v/>
      </c>
      <c r="AK23" s="13">
        <f>IF($B23="","",COUNTIF($C23:$AG23,"E"))</f>
        <v/>
      </c>
      <c r="AL23" s="13">
        <f>IF($B23="","",COUNTIF($C23:$AG23,"S"))</f>
        <v/>
      </c>
      <c r="AM23" s="13">
        <f>IF($B23="","",COUNTIF($C23:$AG23,"V"))</f>
        <v/>
      </c>
      <c r="AN23" s="14">
        <f>IF(COUNTA($C23:$AG23)-COUNTIF($C23:$AG23,"H")=0,"",(AH23+AI23)/(COUNTA($C23:$AG23)-COUNTIF($C23:$AG23,"H")))</f>
        <v/>
      </c>
    </row>
    <row r="24" ht="17" customHeight="1">
      <c r="B24" s="30">
        <f>IF(Jan!B24="","",Jan!B24)</f>
        <v/>
      </c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3">
        <f>IF($B24="","",COUNTIF($C24:$AG24,"P"))</f>
        <v/>
      </c>
      <c r="AI24" s="13">
        <f>IF($B24="","",COUNTIF($C24:$AG24,"L"))</f>
        <v/>
      </c>
      <c r="AJ24" s="13">
        <f>IF($B24="","",COUNTIF($C24:$AG24,"A"))</f>
        <v/>
      </c>
      <c r="AK24" s="13">
        <f>IF($B24="","",COUNTIF($C24:$AG24,"E"))</f>
        <v/>
      </c>
      <c r="AL24" s="13">
        <f>IF($B24="","",COUNTIF($C24:$AG24,"S"))</f>
        <v/>
      </c>
      <c r="AM24" s="13">
        <f>IF($B24="","",COUNTIF($C24:$AG24,"V"))</f>
        <v/>
      </c>
      <c r="AN24" s="14">
        <f>IF(COUNTA($C24:$AG24)-COUNTIF($C24:$AG24,"H")=0,"",(AH24+AI24)/(COUNTA($C24:$AG24)-COUNTIF($C24:$AG24,"H")))</f>
        <v/>
      </c>
    </row>
    <row r="25" ht="17" customHeight="1">
      <c r="B25" s="30">
        <f>IF(Jan!B25="","",Jan!B25)</f>
        <v/>
      </c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2" t="n"/>
      <c r="AH25" s="13">
        <f>IF($B25="","",COUNTIF($C25:$AG25,"P"))</f>
        <v/>
      </c>
      <c r="AI25" s="13">
        <f>IF($B25="","",COUNTIF($C25:$AG25,"L"))</f>
        <v/>
      </c>
      <c r="AJ25" s="13">
        <f>IF($B25="","",COUNTIF($C25:$AG25,"A"))</f>
        <v/>
      </c>
      <c r="AK25" s="13">
        <f>IF($B25="","",COUNTIF($C25:$AG25,"E"))</f>
        <v/>
      </c>
      <c r="AL25" s="13">
        <f>IF($B25="","",COUNTIF($C25:$AG25,"S"))</f>
        <v/>
      </c>
      <c r="AM25" s="13">
        <f>IF($B25="","",COUNTIF($C25:$AG25,"V"))</f>
        <v/>
      </c>
      <c r="AN25" s="14">
        <f>IF(COUNTA($C25:$AG25)-COUNTIF($C25:$AG25,"H")=0,"",(AH25+AI25)/(COUNTA($C25:$AG25)-COUNTIF($C25:$AG25,"H")))</f>
        <v/>
      </c>
    </row>
    <row r="26" ht="17" customHeight="1">
      <c r="B26" s="30">
        <f>IF(Jan!B26="","",Jan!B26)</f>
        <v/>
      </c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3">
        <f>IF($B26="","",COUNTIF($C26:$AG26,"P"))</f>
        <v/>
      </c>
      <c r="AI26" s="13">
        <f>IF($B26="","",COUNTIF($C26:$AG26,"L"))</f>
        <v/>
      </c>
      <c r="AJ26" s="13">
        <f>IF($B26="","",COUNTIF($C26:$AG26,"A"))</f>
        <v/>
      </c>
      <c r="AK26" s="13">
        <f>IF($B26="","",COUNTIF($C26:$AG26,"E"))</f>
        <v/>
      </c>
      <c r="AL26" s="13">
        <f>IF($B26="","",COUNTIF($C26:$AG26,"S"))</f>
        <v/>
      </c>
      <c r="AM26" s="13">
        <f>IF($B26="","",COUNTIF($C26:$AG26,"V"))</f>
        <v/>
      </c>
      <c r="AN26" s="14">
        <f>IF(COUNTA($C26:$AG26)-COUNTIF($C26:$AG26,"H")=0,"",(AH26+AI26)/(COUNTA($C26:$AG26)-COUNTIF($C26:$AG26,"H")))</f>
        <v/>
      </c>
    </row>
    <row r="27" ht="17" customHeight="1">
      <c r="B27" s="30">
        <f>IF(Jan!B27="","",Jan!B27)</f>
        <v/>
      </c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2" t="n"/>
      <c r="AH27" s="13">
        <f>IF($B27="","",COUNTIF($C27:$AG27,"P"))</f>
        <v/>
      </c>
      <c r="AI27" s="13">
        <f>IF($B27="","",COUNTIF($C27:$AG27,"L"))</f>
        <v/>
      </c>
      <c r="AJ27" s="13">
        <f>IF($B27="","",COUNTIF($C27:$AG27,"A"))</f>
        <v/>
      </c>
      <c r="AK27" s="13">
        <f>IF($B27="","",COUNTIF($C27:$AG27,"E"))</f>
        <v/>
      </c>
      <c r="AL27" s="13">
        <f>IF($B27="","",COUNTIF($C27:$AG27,"S"))</f>
        <v/>
      </c>
      <c r="AM27" s="13">
        <f>IF($B27="","",COUNTIF($C27:$AG27,"V"))</f>
        <v/>
      </c>
      <c r="AN27" s="14">
        <f>IF(COUNTA($C27:$AG27)-COUNTIF($C27:$AG27,"H")=0,"",(AH27+AI27)/(COUNTA($C27:$AG27)-COUNTIF($C27:$AG27,"H")))</f>
        <v/>
      </c>
    </row>
    <row r="28" ht="17" customHeight="1">
      <c r="B28" s="30">
        <f>IF(Jan!B28="","",Jan!B28)</f>
        <v/>
      </c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2" t="n"/>
      <c r="AB28" s="12" t="n"/>
      <c r="AC28" s="12" t="n"/>
      <c r="AD28" s="12" t="n"/>
      <c r="AE28" s="12" t="n"/>
      <c r="AF28" s="12" t="n"/>
      <c r="AG28" s="12" t="n"/>
      <c r="AH28" s="13">
        <f>IF($B28="","",COUNTIF($C28:$AG28,"P"))</f>
        <v/>
      </c>
      <c r="AI28" s="13">
        <f>IF($B28="","",COUNTIF($C28:$AG28,"L"))</f>
        <v/>
      </c>
      <c r="AJ28" s="13">
        <f>IF($B28="","",COUNTIF($C28:$AG28,"A"))</f>
        <v/>
      </c>
      <c r="AK28" s="13">
        <f>IF($B28="","",COUNTIF($C28:$AG28,"E"))</f>
        <v/>
      </c>
      <c r="AL28" s="13">
        <f>IF($B28="","",COUNTIF($C28:$AG28,"S"))</f>
        <v/>
      </c>
      <c r="AM28" s="13">
        <f>IF($B28="","",COUNTIF($C28:$AG28,"V"))</f>
        <v/>
      </c>
      <c r="AN28" s="14">
        <f>IF(COUNTA($C28:$AG28)-COUNTIF($C28:$AG28,"H")=0,"",(AH28+AI28)/(COUNTA($C28:$AG28)-COUNTIF($C28:$AG28,"H")))</f>
        <v/>
      </c>
    </row>
    <row r="29" ht="17" customHeight="1">
      <c r="B29" s="30">
        <f>IF(Jan!B29="","",Jan!B29)</f>
        <v/>
      </c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  <c r="W29" s="12" t="n"/>
      <c r="X29" s="12" t="n"/>
      <c r="Y29" s="12" t="n"/>
      <c r="Z29" s="12" t="n"/>
      <c r="AA29" s="12" t="n"/>
      <c r="AB29" s="12" t="n"/>
      <c r="AC29" s="12" t="n"/>
      <c r="AD29" s="12" t="n"/>
      <c r="AE29" s="12" t="n"/>
      <c r="AF29" s="12" t="n"/>
      <c r="AG29" s="12" t="n"/>
      <c r="AH29" s="13">
        <f>IF($B29="","",COUNTIF($C29:$AG29,"P"))</f>
        <v/>
      </c>
      <c r="AI29" s="13">
        <f>IF($B29="","",COUNTIF($C29:$AG29,"L"))</f>
        <v/>
      </c>
      <c r="AJ29" s="13">
        <f>IF($B29="","",COUNTIF($C29:$AG29,"A"))</f>
        <v/>
      </c>
      <c r="AK29" s="13">
        <f>IF($B29="","",COUNTIF($C29:$AG29,"E"))</f>
        <v/>
      </c>
      <c r="AL29" s="13">
        <f>IF($B29="","",COUNTIF($C29:$AG29,"S"))</f>
        <v/>
      </c>
      <c r="AM29" s="13">
        <f>IF($B29="","",COUNTIF($C29:$AG29,"V"))</f>
        <v/>
      </c>
      <c r="AN29" s="14">
        <f>IF(COUNTA($C29:$AG29)-COUNTIF($C29:$AG29,"H")=0,"",(AH29+AI29)/(COUNTA($C29:$AG29)-COUNTIF($C29:$AG29,"H")))</f>
        <v/>
      </c>
    </row>
    <row r="30" ht="17" customHeight="1">
      <c r="B30" s="30">
        <f>IF(Jan!B30="","",Jan!B30)</f>
        <v/>
      </c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  <c r="V30" s="12" t="n"/>
      <c r="W30" s="12" t="n"/>
      <c r="X30" s="12" t="n"/>
      <c r="Y30" s="12" t="n"/>
      <c r="Z30" s="12" t="n"/>
      <c r="AA30" s="12" t="n"/>
      <c r="AB30" s="12" t="n"/>
      <c r="AC30" s="12" t="n"/>
      <c r="AD30" s="12" t="n"/>
      <c r="AE30" s="12" t="n"/>
      <c r="AF30" s="12" t="n"/>
      <c r="AG30" s="12" t="n"/>
      <c r="AH30" s="13">
        <f>IF($B30="","",COUNTIF($C30:$AG30,"P"))</f>
        <v/>
      </c>
      <c r="AI30" s="13">
        <f>IF($B30="","",COUNTIF($C30:$AG30,"L"))</f>
        <v/>
      </c>
      <c r="AJ30" s="13">
        <f>IF($B30="","",COUNTIF($C30:$AG30,"A"))</f>
        <v/>
      </c>
      <c r="AK30" s="13">
        <f>IF($B30="","",COUNTIF($C30:$AG30,"E"))</f>
        <v/>
      </c>
      <c r="AL30" s="13">
        <f>IF($B30="","",COUNTIF($C30:$AG30,"S"))</f>
        <v/>
      </c>
      <c r="AM30" s="13">
        <f>IF($B30="","",COUNTIF($C30:$AG30,"V"))</f>
        <v/>
      </c>
      <c r="AN30" s="14">
        <f>IF(COUNTA($C30:$AG30)-COUNTIF($C30:$AG30,"H")=0,"",(AH30+AI30)/(COUNTA($C30:$AG30)-COUNTIF($C30:$AG30,"H")))</f>
        <v/>
      </c>
    </row>
    <row r="31" ht="17" customHeight="1">
      <c r="B31" s="30">
        <f>IF(Jan!B31="","",Jan!B31)</f>
        <v/>
      </c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  <c r="AA31" s="12" t="n"/>
      <c r="AB31" s="12" t="n"/>
      <c r="AC31" s="12" t="n"/>
      <c r="AD31" s="12" t="n"/>
      <c r="AE31" s="12" t="n"/>
      <c r="AF31" s="12" t="n"/>
      <c r="AG31" s="12" t="n"/>
      <c r="AH31" s="13">
        <f>IF($B31="","",COUNTIF($C31:$AG31,"P"))</f>
        <v/>
      </c>
      <c r="AI31" s="13">
        <f>IF($B31="","",COUNTIF($C31:$AG31,"L"))</f>
        <v/>
      </c>
      <c r="AJ31" s="13">
        <f>IF($B31="","",COUNTIF($C31:$AG31,"A"))</f>
        <v/>
      </c>
      <c r="AK31" s="13">
        <f>IF($B31="","",COUNTIF($C31:$AG31,"E"))</f>
        <v/>
      </c>
      <c r="AL31" s="13">
        <f>IF($B31="","",COUNTIF($C31:$AG31,"S"))</f>
        <v/>
      </c>
      <c r="AM31" s="13">
        <f>IF($B31="","",COUNTIF($C31:$AG31,"V"))</f>
        <v/>
      </c>
      <c r="AN31" s="14">
        <f>IF(COUNTA($C31:$AG31)-COUNTIF($C31:$AG31,"H")=0,"",(AH31+AI31)/(COUNTA($C31:$AG31)-COUNTIF($C31:$AG31,"H")))</f>
        <v/>
      </c>
    </row>
    <row r="32">
      <c r="B32" s="15" t="inlineStr">
        <is>
          <t>PRESENT (P+L)</t>
        </is>
      </c>
      <c r="C32" s="16">
        <f>IF(COUNTA(C7:C31)=0,"",COUNTIF(C7:C31,"P")+COUNTIF(C7:C31,"L"))</f>
        <v/>
      </c>
      <c r="D32" s="16">
        <f>IF(COUNTA(D7:D31)=0,"",COUNTIF(D7:D31,"P")+COUNTIF(D7:D31,"L"))</f>
        <v/>
      </c>
      <c r="E32" s="16">
        <f>IF(COUNTA(E7:E31)=0,"",COUNTIF(E7:E31,"P")+COUNTIF(E7:E31,"L"))</f>
        <v/>
      </c>
      <c r="F32" s="16">
        <f>IF(COUNTA(F7:F31)=0,"",COUNTIF(F7:F31,"P")+COUNTIF(F7:F31,"L"))</f>
        <v/>
      </c>
      <c r="G32" s="16">
        <f>IF(COUNTA(G7:G31)=0,"",COUNTIF(G7:G31,"P")+COUNTIF(G7:G31,"L"))</f>
        <v/>
      </c>
      <c r="H32" s="16">
        <f>IF(COUNTA(H7:H31)=0,"",COUNTIF(H7:H31,"P")+COUNTIF(H7:H31,"L"))</f>
        <v/>
      </c>
      <c r="I32" s="16">
        <f>IF(COUNTA(I7:I31)=0,"",COUNTIF(I7:I31,"P")+COUNTIF(I7:I31,"L"))</f>
        <v/>
      </c>
      <c r="J32" s="16">
        <f>IF(COUNTA(J7:J31)=0,"",COUNTIF(J7:J31,"P")+COUNTIF(J7:J31,"L"))</f>
        <v/>
      </c>
      <c r="K32" s="16">
        <f>IF(COUNTA(K7:K31)=0,"",COUNTIF(K7:K31,"P")+COUNTIF(K7:K31,"L"))</f>
        <v/>
      </c>
      <c r="L32" s="16">
        <f>IF(COUNTA(L7:L31)=0,"",COUNTIF(L7:L31,"P")+COUNTIF(L7:L31,"L"))</f>
        <v/>
      </c>
      <c r="M32" s="16">
        <f>IF(COUNTA(M7:M31)=0,"",COUNTIF(M7:M31,"P")+COUNTIF(M7:M31,"L"))</f>
        <v/>
      </c>
      <c r="N32" s="16">
        <f>IF(COUNTA(N7:N31)=0,"",COUNTIF(N7:N31,"P")+COUNTIF(N7:N31,"L"))</f>
        <v/>
      </c>
      <c r="O32" s="16">
        <f>IF(COUNTA(O7:O31)=0,"",COUNTIF(O7:O31,"P")+COUNTIF(O7:O31,"L"))</f>
        <v/>
      </c>
      <c r="P32" s="16">
        <f>IF(COUNTA(P7:P31)=0,"",COUNTIF(P7:P31,"P")+COUNTIF(P7:P31,"L"))</f>
        <v/>
      </c>
      <c r="Q32" s="16">
        <f>IF(COUNTA(Q7:Q31)=0,"",COUNTIF(Q7:Q31,"P")+COUNTIF(Q7:Q31,"L"))</f>
        <v/>
      </c>
      <c r="R32" s="16">
        <f>IF(COUNTA(R7:R31)=0,"",COUNTIF(R7:R31,"P")+COUNTIF(R7:R31,"L"))</f>
        <v/>
      </c>
      <c r="S32" s="16">
        <f>IF(COUNTA(S7:S31)=0,"",COUNTIF(S7:S31,"P")+COUNTIF(S7:S31,"L"))</f>
        <v/>
      </c>
      <c r="T32" s="16">
        <f>IF(COUNTA(T7:T31)=0,"",COUNTIF(T7:T31,"P")+COUNTIF(T7:T31,"L"))</f>
        <v/>
      </c>
      <c r="U32" s="16">
        <f>IF(COUNTA(U7:U31)=0,"",COUNTIF(U7:U31,"P")+COUNTIF(U7:U31,"L"))</f>
        <v/>
      </c>
      <c r="V32" s="16">
        <f>IF(COUNTA(V7:V31)=0,"",COUNTIF(V7:V31,"P")+COUNTIF(V7:V31,"L"))</f>
        <v/>
      </c>
      <c r="W32" s="16">
        <f>IF(COUNTA(W7:W31)=0,"",COUNTIF(W7:W31,"P")+COUNTIF(W7:W31,"L"))</f>
        <v/>
      </c>
      <c r="X32" s="16">
        <f>IF(COUNTA(X7:X31)=0,"",COUNTIF(X7:X31,"P")+COUNTIF(X7:X31,"L"))</f>
        <v/>
      </c>
      <c r="Y32" s="16">
        <f>IF(COUNTA(Y7:Y31)=0,"",COUNTIF(Y7:Y31,"P")+COUNTIF(Y7:Y31,"L"))</f>
        <v/>
      </c>
      <c r="Z32" s="16">
        <f>IF(COUNTA(Z7:Z31)=0,"",COUNTIF(Z7:Z31,"P")+COUNTIF(Z7:Z31,"L"))</f>
        <v/>
      </c>
      <c r="AA32" s="16">
        <f>IF(COUNTA(AA7:AA31)=0,"",COUNTIF(AA7:AA31,"P")+COUNTIF(AA7:AA31,"L"))</f>
        <v/>
      </c>
      <c r="AB32" s="16">
        <f>IF(COUNTA(AB7:AB31)=0,"",COUNTIF(AB7:AB31,"P")+COUNTIF(AB7:AB31,"L"))</f>
        <v/>
      </c>
      <c r="AC32" s="16">
        <f>IF(COUNTA(AC7:AC31)=0,"",COUNTIF(AC7:AC31,"P")+COUNTIF(AC7:AC31,"L"))</f>
        <v/>
      </c>
      <c r="AD32" s="16">
        <f>IF(COUNTA(AD7:AD31)=0,"",COUNTIF(AD7:AD31,"P")+COUNTIF(AD7:AD31,"L"))</f>
        <v/>
      </c>
      <c r="AE32" s="16">
        <f>IF(COUNTA(AE7:AE31)=0,"",COUNTIF(AE7:AE31,"P")+COUNTIF(AE7:AE31,"L"))</f>
        <v/>
      </c>
      <c r="AF32" s="16">
        <f>IF(COUNTA(AF7:AF31)=0,"",COUNTIF(AF7:AF31,"P")+COUNTIF(AF7:AF31,"L"))</f>
        <v/>
      </c>
      <c r="AG32" s="16">
        <f>IF(COUNTA(AG7:AG31)=0,"",COUNTIF(AG7:AG31,"P")+COUNTIF(AG7:AG31,"L"))</f>
        <v/>
      </c>
      <c r="AH32" s="17" t="n"/>
      <c r="AI32" s="17" t="n"/>
      <c r="AJ32" s="17" t="n"/>
      <c r="AK32" s="17" t="n"/>
      <c r="AL32" s="17" t="n"/>
      <c r="AM32" s="17" t="n"/>
      <c r="AN32" s="17" t="n"/>
    </row>
    <row r="34">
      <c r="B34" s="18" t="inlineStr">
        <is>
          <t>KEY</t>
        </is>
      </c>
      <c r="C34" s="19" t="inlineStr">
        <is>
          <t>P</t>
        </is>
      </c>
      <c r="D34" s="20" t="inlineStr">
        <is>
          <t>Present</t>
        </is>
      </c>
      <c r="G34" s="21" t="inlineStr">
        <is>
          <t>L</t>
        </is>
      </c>
      <c r="H34" s="20" t="inlineStr">
        <is>
          <t>Late</t>
        </is>
      </c>
      <c r="K34" s="22" t="inlineStr">
        <is>
          <t>A</t>
        </is>
      </c>
      <c r="L34" s="20" t="inlineStr">
        <is>
          <t>Absent</t>
        </is>
      </c>
      <c r="O34" s="23" t="inlineStr">
        <is>
          <t>E</t>
        </is>
      </c>
      <c r="P34" s="20" t="inlineStr">
        <is>
          <t>Excused</t>
        </is>
      </c>
      <c r="S34" s="24" t="inlineStr">
        <is>
          <t>S</t>
        </is>
      </c>
      <c r="T34" s="20" t="inlineStr">
        <is>
          <t>Sick</t>
        </is>
      </c>
      <c r="W34" s="25" t="inlineStr">
        <is>
          <t>V</t>
        </is>
      </c>
      <c r="X34" s="20" t="inlineStr">
        <is>
          <t>Vacation</t>
        </is>
      </c>
      <c r="AA34" s="26" t="inlineStr">
        <is>
          <t>H</t>
        </is>
      </c>
      <c r="AB34" s="20" t="inlineStr">
        <is>
          <t>Holiday</t>
        </is>
      </c>
      <c r="AH34" s="27" t="inlineStr">
        <is>
          <t>Rate = (P + L) ÷ marked days, holidays excluded</t>
        </is>
      </c>
    </row>
    <row r="36">
      <c r="B36" s="28" t="inlineStr">
        <is>
          <t>Free template from niftyshelf.com  ·  free for personal &amp; commercial use</t>
        </is>
      </c>
    </row>
  </sheetData>
  <mergeCells count="8">
    <mergeCell ref="T34:V34"/>
    <mergeCell ref="X34:Z34"/>
    <mergeCell ref="AB34:AD34"/>
    <mergeCell ref="AH2:AO2"/>
    <mergeCell ref="H34:J34"/>
    <mergeCell ref="L34:N34"/>
    <mergeCell ref="P34:R34"/>
    <mergeCell ref="D34:F34"/>
  </mergeCells>
  <conditionalFormatting sqref="C7:AG31">
    <cfRule type="expression" priority="1" dxfId="0" stopIfTrue="0">
      <formula>C7="L"</formula>
    </cfRule>
    <cfRule type="expression" priority="2" dxfId="1" stopIfTrue="0">
      <formula>C7="A"</formula>
    </cfRule>
    <cfRule type="expression" priority="3" dxfId="2" stopIfTrue="0">
      <formula>C7="E"</formula>
    </cfRule>
    <cfRule type="expression" priority="4" dxfId="3" stopIfTrue="0">
      <formula>C7="S"</formula>
    </cfRule>
    <cfRule type="expression" priority="5" dxfId="4" stopIfTrue="0">
      <formula>C7="V"</formula>
    </cfRule>
    <cfRule type="expression" priority="6" dxfId="5" stopIfTrue="0">
      <formula>C7="H"</formula>
    </cfRule>
    <cfRule type="expression" priority="7" dxfId="6" stopIfTrue="0">
      <formula>C$5=""</formula>
    </cfRule>
    <cfRule type="expression" priority="8" dxfId="7" stopIfTrue="0">
      <formula>OR(C$6="Sat",C$6="Sun")</formula>
    </cfRule>
  </conditionalFormatting>
  <conditionalFormatting sqref="AN7:AN31">
    <cfRule type="expression" priority="9" dxfId="8" stopIfTrue="0">
      <formula>AND(AN7&lt;&gt;"",AN7&lt;0.9)</formula>
    </cfRule>
  </conditionalFormatting>
  <dataValidations count="1">
    <dataValidation sqref="C7:AG31" showDropDown="0" showInputMessage="0" showErrorMessage="0" allowBlank="1" type="list" errorStyle="warning">
      <formula1>"P,L,A,E,S,V,H"</formula1>
    </dataValidation>
  </dataValidations>
  <printOptions horizontalCentered="1"/>
  <pageMargins left="0.4" right="0.4" top="0.45" bottom="0.45" header="0.2" footer="0.2"/>
  <pageSetup orientation="landscape" paperSize="1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O3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0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5.2" customWidth="1" min="34" max="34"/>
    <col width="5.2" customWidth="1" min="35" max="35"/>
    <col width="5.2" customWidth="1" min="36" max="36"/>
    <col width="5.2" customWidth="1" min="37" max="37"/>
    <col width="5.2" customWidth="1" min="38" max="38"/>
    <col width="5.2" customWidth="1" min="39" max="39"/>
    <col width="7.5" customWidth="1" min="40" max="40"/>
    <col width="2.5" customWidth="1" min="41" max="41"/>
  </cols>
  <sheetData>
    <row r="1">
      <c r="A1" s="1">
        <f>DATE(2027,10,1)</f>
        <v/>
      </c>
    </row>
    <row r="2" ht="32" customHeight="1">
      <c r="B2" s="2" t="inlineStr">
        <is>
          <t>October 2027</t>
        </is>
      </c>
      <c r="AH2" s="29">
        <f>Jan!AH2</f>
        <v/>
      </c>
    </row>
    <row r="3">
      <c r="B3" s="4" t="inlineStr">
        <is>
          <t>Monthly attendance — P present · L late · A absent · E excused · S sick · V vacation · H holiday</t>
        </is>
      </c>
    </row>
    <row r="5" ht="18" customHeight="1">
      <c r="B5" s="5" t="inlineStr">
        <is>
          <t>NAME</t>
        </is>
      </c>
      <c r="C5" s="6">
        <f>IF(MONTH($A$1+0)=10,DAY($A$1+0),"")</f>
        <v/>
      </c>
      <c r="D5" s="6">
        <f>IF(MONTH($A$1+1)=10,DAY($A$1+1),"")</f>
        <v/>
      </c>
      <c r="E5" s="6">
        <f>IF(MONTH($A$1+2)=10,DAY($A$1+2),"")</f>
        <v/>
      </c>
      <c r="F5" s="6">
        <f>IF(MONTH($A$1+3)=10,DAY($A$1+3),"")</f>
        <v/>
      </c>
      <c r="G5" s="6">
        <f>IF(MONTH($A$1+4)=10,DAY($A$1+4),"")</f>
        <v/>
      </c>
      <c r="H5" s="6">
        <f>IF(MONTH($A$1+5)=10,DAY($A$1+5),"")</f>
        <v/>
      </c>
      <c r="I5" s="6">
        <f>IF(MONTH($A$1+6)=10,DAY($A$1+6),"")</f>
        <v/>
      </c>
      <c r="J5" s="6">
        <f>IF(MONTH($A$1+7)=10,DAY($A$1+7),"")</f>
        <v/>
      </c>
      <c r="K5" s="6">
        <f>IF(MONTH($A$1+8)=10,DAY($A$1+8),"")</f>
        <v/>
      </c>
      <c r="L5" s="6">
        <f>IF(MONTH($A$1+9)=10,DAY($A$1+9),"")</f>
        <v/>
      </c>
      <c r="M5" s="6">
        <f>IF(MONTH($A$1+10)=10,DAY($A$1+10),"")</f>
        <v/>
      </c>
      <c r="N5" s="6">
        <f>IF(MONTH($A$1+11)=10,DAY($A$1+11),"")</f>
        <v/>
      </c>
      <c r="O5" s="6">
        <f>IF(MONTH($A$1+12)=10,DAY($A$1+12),"")</f>
        <v/>
      </c>
      <c r="P5" s="6">
        <f>IF(MONTH($A$1+13)=10,DAY($A$1+13),"")</f>
        <v/>
      </c>
      <c r="Q5" s="6">
        <f>IF(MONTH($A$1+14)=10,DAY($A$1+14),"")</f>
        <v/>
      </c>
      <c r="R5" s="6">
        <f>IF(MONTH($A$1+15)=10,DAY($A$1+15),"")</f>
        <v/>
      </c>
      <c r="S5" s="6">
        <f>IF(MONTH($A$1+16)=10,DAY($A$1+16),"")</f>
        <v/>
      </c>
      <c r="T5" s="6">
        <f>IF(MONTH($A$1+17)=10,DAY($A$1+17),"")</f>
        <v/>
      </c>
      <c r="U5" s="6">
        <f>IF(MONTH($A$1+18)=10,DAY($A$1+18),"")</f>
        <v/>
      </c>
      <c r="V5" s="6">
        <f>IF(MONTH($A$1+19)=10,DAY($A$1+19),"")</f>
        <v/>
      </c>
      <c r="W5" s="6">
        <f>IF(MONTH($A$1+20)=10,DAY($A$1+20),"")</f>
        <v/>
      </c>
      <c r="X5" s="6">
        <f>IF(MONTH($A$1+21)=10,DAY($A$1+21),"")</f>
        <v/>
      </c>
      <c r="Y5" s="6">
        <f>IF(MONTH($A$1+22)=10,DAY($A$1+22),"")</f>
        <v/>
      </c>
      <c r="Z5" s="6">
        <f>IF(MONTH($A$1+23)=10,DAY($A$1+23),"")</f>
        <v/>
      </c>
      <c r="AA5" s="6">
        <f>IF(MONTH($A$1+24)=10,DAY($A$1+24),"")</f>
        <v/>
      </c>
      <c r="AB5" s="6">
        <f>IF(MONTH($A$1+25)=10,DAY($A$1+25),"")</f>
        <v/>
      </c>
      <c r="AC5" s="6">
        <f>IF(MONTH($A$1+26)=10,DAY($A$1+26),"")</f>
        <v/>
      </c>
      <c r="AD5" s="6">
        <f>IF(MONTH($A$1+27)=10,DAY($A$1+27),"")</f>
        <v/>
      </c>
      <c r="AE5" s="6">
        <f>IF(MONTH($A$1+28)=10,DAY($A$1+28),"")</f>
        <v/>
      </c>
      <c r="AF5" s="6">
        <f>IF(MONTH($A$1+29)=10,DAY($A$1+29),"")</f>
        <v/>
      </c>
      <c r="AG5" s="6">
        <f>IF(MONTH($A$1+30)=10,DAY($A$1+30),"")</f>
        <v/>
      </c>
      <c r="AH5" s="7" t="inlineStr">
        <is>
          <t>P</t>
        </is>
      </c>
      <c r="AI5" s="7" t="inlineStr">
        <is>
          <t>L</t>
        </is>
      </c>
      <c r="AJ5" s="7" t="inlineStr">
        <is>
          <t>A</t>
        </is>
      </c>
      <c r="AK5" s="7" t="inlineStr">
        <is>
          <t>E</t>
        </is>
      </c>
      <c r="AL5" s="7" t="inlineStr">
        <is>
          <t>S</t>
        </is>
      </c>
      <c r="AM5" s="7" t="inlineStr">
        <is>
          <t>V</t>
        </is>
      </c>
      <c r="AN5" s="6" t="inlineStr">
        <is>
          <t>RATE</t>
        </is>
      </c>
    </row>
    <row r="6" ht="12" customHeight="1">
      <c r="B6" s="8" t="n"/>
      <c r="C6" s="9">
        <f>IF(C5="","",CHOOSE(WEEKDAY($A$1+0),"Sun","Mon","Tue","Wed","Thu","Fri","Sat"))</f>
        <v/>
      </c>
      <c r="D6" s="9">
        <f>IF(D5="","",CHOOSE(WEEKDAY($A$1+1),"Sun","Mon","Tue","Wed","Thu","Fri","Sat"))</f>
        <v/>
      </c>
      <c r="E6" s="9">
        <f>IF(E5="","",CHOOSE(WEEKDAY($A$1+2),"Sun","Mon","Tue","Wed","Thu","Fri","Sat"))</f>
        <v/>
      </c>
      <c r="F6" s="9">
        <f>IF(F5="","",CHOOSE(WEEKDAY($A$1+3),"Sun","Mon","Tue","Wed","Thu","Fri","Sat"))</f>
        <v/>
      </c>
      <c r="G6" s="9">
        <f>IF(G5="","",CHOOSE(WEEKDAY($A$1+4),"Sun","Mon","Tue","Wed","Thu","Fri","Sat"))</f>
        <v/>
      </c>
      <c r="H6" s="9">
        <f>IF(H5="","",CHOOSE(WEEKDAY($A$1+5),"Sun","Mon","Tue","Wed","Thu","Fri","Sat"))</f>
        <v/>
      </c>
      <c r="I6" s="9">
        <f>IF(I5="","",CHOOSE(WEEKDAY($A$1+6),"Sun","Mon","Tue","Wed","Thu","Fri","Sat"))</f>
        <v/>
      </c>
      <c r="J6" s="9">
        <f>IF(J5="","",CHOOSE(WEEKDAY($A$1+7),"Sun","Mon","Tue","Wed","Thu","Fri","Sat"))</f>
        <v/>
      </c>
      <c r="K6" s="9">
        <f>IF(K5="","",CHOOSE(WEEKDAY($A$1+8),"Sun","Mon","Tue","Wed","Thu","Fri","Sat"))</f>
        <v/>
      </c>
      <c r="L6" s="9">
        <f>IF(L5="","",CHOOSE(WEEKDAY($A$1+9),"Sun","Mon","Tue","Wed","Thu","Fri","Sat"))</f>
        <v/>
      </c>
      <c r="M6" s="9">
        <f>IF(M5="","",CHOOSE(WEEKDAY($A$1+10),"Sun","Mon","Tue","Wed","Thu","Fri","Sat"))</f>
        <v/>
      </c>
      <c r="N6" s="9">
        <f>IF(N5="","",CHOOSE(WEEKDAY($A$1+11),"Sun","Mon","Tue","Wed","Thu","Fri","Sat"))</f>
        <v/>
      </c>
      <c r="O6" s="9">
        <f>IF(O5="","",CHOOSE(WEEKDAY($A$1+12),"Sun","Mon","Tue","Wed","Thu","Fri","Sat"))</f>
        <v/>
      </c>
      <c r="P6" s="9">
        <f>IF(P5="","",CHOOSE(WEEKDAY($A$1+13),"Sun","Mon","Tue","Wed","Thu","Fri","Sat"))</f>
        <v/>
      </c>
      <c r="Q6" s="9">
        <f>IF(Q5="","",CHOOSE(WEEKDAY($A$1+14),"Sun","Mon","Tue","Wed","Thu","Fri","Sat"))</f>
        <v/>
      </c>
      <c r="R6" s="9">
        <f>IF(R5="","",CHOOSE(WEEKDAY($A$1+15),"Sun","Mon","Tue","Wed","Thu","Fri","Sat"))</f>
        <v/>
      </c>
      <c r="S6" s="9">
        <f>IF(S5="","",CHOOSE(WEEKDAY($A$1+16),"Sun","Mon","Tue","Wed","Thu","Fri","Sat"))</f>
        <v/>
      </c>
      <c r="T6" s="9">
        <f>IF(T5="","",CHOOSE(WEEKDAY($A$1+17),"Sun","Mon","Tue","Wed","Thu","Fri","Sat"))</f>
        <v/>
      </c>
      <c r="U6" s="9">
        <f>IF(U5="","",CHOOSE(WEEKDAY($A$1+18),"Sun","Mon","Tue","Wed","Thu","Fri","Sat"))</f>
        <v/>
      </c>
      <c r="V6" s="9">
        <f>IF(V5="","",CHOOSE(WEEKDAY($A$1+19),"Sun","Mon","Tue","Wed","Thu","Fri","Sat"))</f>
        <v/>
      </c>
      <c r="W6" s="9">
        <f>IF(W5="","",CHOOSE(WEEKDAY($A$1+20),"Sun","Mon","Tue","Wed","Thu","Fri","Sat"))</f>
        <v/>
      </c>
      <c r="X6" s="9">
        <f>IF(X5="","",CHOOSE(WEEKDAY($A$1+21),"Sun","Mon","Tue","Wed","Thu","Fri","Sat"))</f>
        <v/>
      </c>
      <c r="Y6" s="9">
        <f>IF(Y5="","",CHOOSE(WEEKDAY($A$1+22),"Sun","Mon","Tue","Wed","Thu","Fri","Sat"))</f>
        <v/>
      </c>
      <c r="Z6" s="9">
        <f>IF(Z5="","",CHOOSE(WEEKDAY($A$1+23),"Sun","Mon","Tue","Wed","Thu","Fri","Sat"))</f>
        <v/>
      </c>
      <c r="AA6" s="9">
        <f>IF(AA5="","",CHOOSE(WEEKDAY($A$1+24),"Sun","Mon","Tue","Wed","Thu","Fri","Sat"))</f>
        <v/>
      </c>
      <c r="AB6" s="9">
        <f>IF(AB5="","",CHOOSE(WEEKDAY($A$1+25),"Sun","Mon","Tue","Wed","Thu","Fri","Sat"))</f>
        <v/>
      </c>
      <c r="AC6" s="9">
        <f>IF(AC5="","",CHOOSE(WEEKDAY($A$1+26),"Sun","Mon","Tue","Wed","Thu","Fri","Sat"))</f>
        <v/>
      </c>
      <c r="AD6" s="9">
        <f>IF(AD5="","",CHOOSE(WEEKDAY($A$1+27),"Sun","Mon","Tue","Wed","Thu","Fri","Sat"))</f>
        <v/>
      </c>
      <c r="AE6" s="9">
        <f>IF(AE5="","",CHOOSE(WEEKDAY($A$1+28),"Sun","Mon","Tue","Wed","Thu","Fri","Sat"))</f>
        <v/>
      </c>
      <c r="AF6" s="9">
        <f>IF(AF5="","",CHOOSE(WEEKDAY($A$1+29),"Sun","Mon","Tue","Wed","Thu","Fri","Sat"))</f>
        <v/>
      </c>
      <c r="AG6" s="9">
        <f>IF(AG5="","",CHOOSE(WEEKDAY($A$1+30),"Sun","Mon","Tue","Wed","Thu","Fri","Sat"))</f>
        <v/>
      </c>
      <c r="AH6" s="10" t="n"/>
      <c r="AI6" s="10" t="n"/>
      <c r="AJ6" s="10" t="n"/>
      <c r="AK6" s="10" t="n"/>
      <c r="AL6" s="10" t="n"/>
      <c r="AM6" s="10" t="n"/>
      <c r="AN6" s="8" t="n"/>
    </row>
    <row r="7" ht="17" customHeight="1">
      <c r="B7" s="30">
        <f>IF(Jan!B7="","",Jan!B7)</f>
        <v/>
      </c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3">
        <f>IF($B7="","",COUNTIF($C7:$AG7,"P"))</f>
        <v/>
      </c>
      <c r="AI7" s="13">
        <f>IF($B7="","",COUNTIF($C7:$AG7,"L"))</f>
        <v/>
      </c>
      <c r="AJ7" s="13">
        <f>IF($B7="","",COUNTIF($C7:$AG7,"A"))</f>
        <v/>
      </c>
      <c r="AK7" s="13">
        <f>IF($B7="","",COUNTIF($C7:$AG7,"E"))</f>
        <v/>
      </c>
      <c r="AL7" s="13">
        <f>IF($B7="","",COUNTIF($C7:$AG7,"S"))</f>
        <v/>
      </c>
      <c r="AM7" s="13">
        <f>IF($B7="","",COUNTIF($C7:$AG7,"V"))</f>
        <v/>
      </c>
      <c r="AN7" s="14">
        <f>IF(COUNTA($C7:$AG7)-COUNTIF($C7:$AG7,"H")=0,"",(AH7+AI7)/(COUNTA($C7:$AG7)-COUNTIF($C7:$AG7,"H")))</f>
        <v/>
      </c>
    </row>
    <row r="8" ht="17" customHeight="1">
      <c r="B8" s="30">
        <f>IF(Jan!B8="","",Jan!B8)</f>
        <v/>
      </c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3">
        <f>IF($B8="","",COUNTIF($C8:$AG8,"P"))</f>
        <v/>
      </c>
      <c r="AI8" s="13">
        <f>IF($B8="","",COUNTIF($C8:$AG8,"L"))</f>
        <v/>
      </c>
      <c r="AJ8" s="13">
        <f>IF($B8="","",COUNTIF($C8:$AG8,"A"))</f>
        <v/>
      </c>
      <c r="AK8" s="13">
        <f>IF($B8="","",COUNTIF($C8:$AG8,"E"))</f>
        <v/>
      </c>
      <c r="AL8" s="13">
        <f>IF($B8="","",COUNTIF($C8:$AG8,"S"))</f>
        <v/>
      </c>
      <c r="AM8" s="13">
        <f>IF($B8="","",COUNTIF($C8:$AG8,"V"))</f>
        <v/>
      </c>
      <c r="AN8" s="14">
        <f>IF(COUNTA($C8:$AG8)-COUNTIF($C8:$AG8,"H")=0,"",(AH8+AI8)/(COUNTA($C8:$AG8)-COUNTIF($C8:$AG8,"H")))</f>
        <v/>
      </c>
    </row>
    <row r="9" ht="17" customHeight="1">
      <c r="B9" s="30">
        <f>IF(Jan!B9="","",Jan!B9)</f>
        <v/>
      </c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3">
        <f>IF($B9="","",COUNTIF($C9:$AG9,"P"))</f>
        <v/>
      </c>
      <c r="AI9" s="13">
        <f>IF($B9="","",COUNTIF($C9:$AG9,"L"))</f>
        <v/>
      </c>
      <c r="AJ9" s="13">
        <f>IF($B9="","",COUNTIF($C9:$AG9,"A"))</f>
        <v/>
      </c>
      <c r="AK9" s="13">
        <f>IF($B9="","",COUNTIF($C9:$AG9,"E"))</f>
        <v/>
      </c>
      <c r="AL9" s="13">
        <f>IF($B9="","",COUNTIF($C9:$AG9,"S"))</f>
        <v/>
      </c>
      <c r="AM9" s="13">
        <f>IF($B9="","",COUNTIF($C9:$AG9,"V"))</f>
        <v/>
      </c>
      <c r="AN9" s="14">
        <f>IF(COUNTA($C9:$AG9)-COUNTIF($C9:$AG9,"H")=0,"",(AH9+AI9)/(COUNTA($C9:$AG9)-COUNTIF($C9:$AG9,"H")))</f>
        <v/>
      </c>
    </row>
    <row r="10" ht="17" customHeight="1">
      <c r="B10" s="30">
        <f>IF(Jan!B10="","",Jan!B10)</f>
        <v/>
      </c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3">
        <f>IF($B10="","",COUNTIF($C10:$AG10,"P"))</f>
        <v/>
      </c>
      <c r="AI10" s="13">
        <f>IF($B10="","",COUNTIF($C10:$AG10,"L"))</f>
        <v/>
      </c>
      <c r="AJ10" s="13">
        <f>IF($B10="","",COUNTIF($C10:$AG10,"A"))</f>
        <v/>
      </c>
      <c r="AK10" s="13">
        <f>IF($B10="","",COUNTIF($C10:$AG10,"E"))</f>
        <v/>
      </c>
      <c r="AL10" s="13">
        <f>IF($B10="","",COUNTIF($C10:$AG10,"S"))</f>
        <v/>
      </c>
      <c r="AM10" s="13">
        <f>IF($B10="","",COUNTIF($C10:$AG10,"V"))</f>
        <v/>
      </c>
      <c r="AN10" s="14">
        <f>IF(COUNTA($C10:$AG10)-COUNTIF($C10:$AG10,"H")=0,"",(AH10+AI10)/(COUNTA($C10:$AG10)-COUNTIF($C10:$AG10,"H")))</f>
        <v/>
      </c>
    </row>
    <row r="11" ht="17" customHeight="1">
      <c r="B11" s="30">
        <f>IF(Jan!B11="","",Jan!B11)</f>
        <v/>
      </c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3">
        <f>IF($B11="","",COUNTIF($C11:$AG11,"P"))</f>
        <v/>
      </c>
      <c r="AI11" s="13">
        <f>IF($B11="","",COUNTIF($C11:$AG11,"L"))</f>
        <v/>
      </c>
      <c r="AJ11" s="13">
        <f>IF($B11="","",COUNTIF($C11:$AG11,"A"))</f>
        <v/>
      </c>
      <c r="AK11" s="13">
        <f>IF($B11="","",COUNTIF($C11:$AG11,"E"))</f>
        <v/>
      </c>
      <c r="AL11" s="13">
        <f>IF($B11="","",COUNTIF($C11:$AG11,"S"))</f>
        <v/>
      </c>
      <c r="AM11" s="13">
        <f>IF($B11="","",COUNTIF($C11:$AG11,"V"))</f>
        <v/>
      </c>
      <c r="AN11" s="14">
        <f>IF(COUNTA($C11:$AG11)-COUNTIF($C11:$AG11,"H")=0,"",(AH11+AI11)/(COUNTA($C11:$AG11)-COUNTIF($C11:$AG11,"H")))</f>
        <v/>
      </c>
    </row>
    <row r="12" ht="17" customHeight="1">
      <c r="B12" s="30">
        <f>IF(Jan!B12="","",Jan!B12)</f>
        <v/>
      </c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3">
        <f>IF($B12="","",COUNTIF($C12:$AG12,"P"))</f>
        <v/>
      </c>
      <c r="AI12" s="13">
        <f>IF($B12="","",COUNTIF($C12:$AG12,"L"))</f>
        <v/>
      </c>
      <c r="AJ12" s="13">
        <f>IF($B12="","",COUNTIF($C12:$AG12,"A"))</f>
        <v/>
      </c>
      <c r="AK12" s="13">
        <f>IF($B12="","",COUNTIF($C12:$AG12,"E"))</f>
        <v/>
      </c>
      <c r="AL12" s="13">
        <f>IF($B12="","",COUNTIF($C12:$AG12,"S"))</f>
        <v/>
      </c>
      <c r="AM12" s="13">
        <f>IF($B12="","",COUNTIF($C12:$AG12,"V"))</f>
        <v/>
      </c>
      <c r="AN12" s="14">
        <f>IF(COUNTA($C12:$AG12)-COUNTIF($C12:$AG12,"H")=0,"",(AH12+AI12)/(COUNTA($C12:$AG12)-COUNTIF($C12:$AG12,"H")))</f>
        <v/>
      </c>
    </row>
    <row r="13" ht="17" customHeight="1">
      <c r="B13" s="30">
        <f>IF(Jan!B13="","",Jan!B13)</f>
        <v/>
      </c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3">
        <f>IF($B13="","",COUNTIF($C13:$AG13,"P"))</f>
        <v/>
      </c>
      <c r="AI13" s="13">
        <f>IF($B13="","",COUNTIF($C13:$AG13,"L"))</f>
        <v/>
      </c>
      <c r="AJ13" s="13">
        <f>IF($B13="","",COUNTIF($C13:$AG13,"A"))</f>
        <v/>
      </c>
      <c r="AK13" s="13">
        <f>IF($B13="","",COUNTIF($C13:$AG13,"E"))</f>
        <v/>
      </c>
      <c r="AL13" s="13">
        <f>IF($B13="","",COUNTIF($C13:$AG13,"S"))</f>
        <v/>
      </c>
      <c r="AM13" s="13">
        <f>IF($B13="","",COUNTIF($C13:$AG13,"V"))</f>
        <v/>
      </c>
      <c r="AN13" s="14">
        <f>IF(COUNTA($C13:$AG13)-COUNTIF($C13:$AG13,"H")=0,"",(AH13+AI13)/(COUNTA($C13:$AG13)-COUNTIF($C13:$AG13,"H")))</f>
        <v/>
      </c>
    </row>
    <row r="14" ht="17" customHeight="1">
      <c r="B14" s="30">
        <f>IF(Jan!B14="","",Jan!B14)</f>
        <v/>
      </c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3">
        <f>IF($B14="","",COUNTIF($C14:$AG14,"P"))</f>
        <v/>
      </c>
      <c r="AI14" s="13">
        <f>IF($B14="","",COUNTIF($C14:$AG14,"L"))</f>
        <v/>
      </c>
      <c r="AJ14" s="13">
        <f>IF($B14="","",COUNTIF($C14:$AG14,"A"))</f>
        <v/>
      </c>
      <c r="AK14" s="13">
        <f>IF($B14="","",COUNTIF($C14:$AG14,"E"))</f>
        <v/>
      </c>
      <c r="AL14" s="13">
        <f>IF($B14="","",COUNTIF($C14:$AG14,"S"))</f>
        <v/>
      </c>
      <c r="AM14" s="13">
        <f>IF($B14="","",COUNTIF($C14:$AG14,"V"))</f>
        <v/>
      </c>
      <c r="AN14" s="14">
        <f>IF(COUNTA($C14:$AG14)-COUNTIF($C14:$AG14,"H")=0,"",(AH14+AI14)/(COUNTA($C14:$AG14)-COUNTIF($C14:$AG14,"H")))</f>
        <v/>
      </c>
    </row>
    <row r="15" ht="17" customHeight="1">
      <c r="B15" s="30">
        <f>IF(Jan!B15="","",Jan!B15)</f>
        <v/>
      </c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3">
        <f>IF($B15="","",COUNTIF($C15:$AG15,"P"))</f>
        <v/>
      </c>
      <c r="AI15" s="13">
        <f>IF($B15="","",COUNTIF($C15:$AG15,"L"))</f>
        <v/>
      </c>
      <c r="AJ15" s="13">
        <f>IF($B15="","",COUNTIF($C15:$AG15,"A"))</f>
        <v/>
      </c>
      <c r="AK15" s="13">
        <f>IF($B15="","",COUNTIF($C15:$AG15,"E"))</f>
        <v/>
      </c>
      <c r="AL15" s="13">
        <f>IF($B15="","",COUNTIF($C15:$AG15,"S"))</f>
        <v/>
      </c>
      <c r="AM15" s="13">
        <f>IF($B15="","",COUNTIF($C15:$AG15,"V"))</f>
        <v/>
      </c>
      <c r="AN15" s="14">
        <f>IF(COUNTA($C15:$AG15)-COUNTIF($C15:$AG15,"H")=0,"",(AH15+AI15)/(COUNTA($C15:$AG15)-COUNTIF($C15:$AG15,"H")))</f>
        <v/>
      </c>
    </row>
    <row r="16" ht="17" customHeight="1">
      <c r="B16" s="30">
        <f>IF(Jan!B16="","",Jan!B16)</f>
        <v/>
      </c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3">
        <f>IF($B16="","",COUNTIF($C16:$AG16,"P"))</f>
        <v/>
      </c>
      <c r="AI16" s="13">
        <f>IF($B16="","",COUNTIF($C16:$AG16,"L"))</f>
        <v/>
      </c>
      <c r="AJ16" s="13">
        <f>IF($B16="","",COUNTIF($C16:$AG16,"A"))</f>
        <v/>
      </c>
      <c r="AK16" s="13">
        <f>IF($B16="","",COUNTIF($C16:$AG16,"E"))</f>
        <v/>
      </c>
      <c r="AL16" s="13">
        <f>IF($B16="","",COUNTIF($C16:$AG16,"S"))</f>
        <v/>
      </c>
      <c r="AM16" s="13">
        <f>IF($B16="","",COUNTIF($C16:$AG16,"V"))</f>
        <v/>
      </c>
      <c r="AN16" s="14">
        <f>IF(COUNTA($C16:$AG16)-COUNTIF($C16:$AG16,"H")=0,"",(AH16+AI16)/(COUNTA($C16:$AG16)-COUNTIF($C16:$AG16,"H")))</f>
        <v/>
      </c>
    </row>
    <row r="17" ht="17" customHeight="1">
      <c r="B17" s="30">
        <f>IF(Jan!B17="","",Jan!B17)</f>
        <v/>
      </c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3">
        <f>IF($B17="","",COUNTIF($C17:$AG17,"P"))</f>
        <v/>
      </c>
      <c r="AI17" s="13">
        <f>IF($B17="","",COUNTIF($C17:$AG17,"L"))</f>
        <v/>
      </c>
      <c r="AJ17" s="13">
        <f>IF($B17="","",COUNTIF($C17:$AG17,"A"))</f>
        <v/>
      </c>
      <c r="AK17" s="13">
        <f>IF($B17="","",COUNTIF($C17:$AG17,"E"))</f>
        <v/>
      </c>
      <c r="AL17" s="13">
        <f>IF($B17="","",COUNTIF($C17:$AG17,"S"))</f>
        <v/>
      </c>
      <c r="AM17" s="13">
        <f>IF($B17="","",COUNTIF($C17:$AG17,"V"))</f>
        <v/>
      </c>
      <c r="AN17" s="14">
        <f>IF(COUNTA($C17:$AG17)-COUNTIF($C17:$AG17,"H")=0,"",(AH17+AI17)/(COUNTA($C17:$AG17)-COUNTIF($C17:$AG17,"H")))</f>
        <v/>
      </c>
    </row>
    <row r="18" ht="17" customHeight="1">
      <c r="B18" s="30">
        <f>IF(Jan!B18="","",Jan!B18)</f>
        <v/>
      </c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3">
        <f>IF($B18="","",COUNTIF($C18:$AG18,"P"))</f>
        <v/>
      </c>
      <c r="AI18" s="13">
        <f>IF($B18="","",COUNTIF($C18:$AG18,"L"))</f>
        <v/>
      </c>
      <c r="AJ18" s="13">
        <f>IF($B18="","",COUNTIF($C18:$AG18,"A"))</f>
        <v/>
      </c>
      <c r="AK18" s="13">
        <f>IF($B18="","",COUNTIF($C18:$AG18,"E"))</f>
        <v/>
      </c>
      <c r="AL18" s="13">
        <f>IF($B18="","",COUNTIF($C18:$AG18,"S"))</f>
        <v/>
      </c>
      <c r="AM18" s="13">
        <f>IF($B18="","",COUNTIF($C18:$AG18,"V"))</f>
        <v/>
      </c>
      <c r="AN18" s="14">
        <f>IF(COUNTA($C18:$AG18)-COUNTIF($C18:$AG18,"H")=0,"",(AH18+AI18)/(COUNTA($C18:$AG18)-COUNTIF($C18:$AG18,"H")))</f>
        <v/>
      </c>
    </row>
    <row r="19" ht="17" customHeight="1">
      <c r="B19" s="30">
        <f>IF(Jan!B19="","",Jan!B19)</f>
        <v/>
      </c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3">
        <f>IF($B19="","",COUNTIF($C19:$AG19,"P"))</f>
        <v/>
      </c>
      <c r="AI19" s="13">
        <f>IF($B19="","",COUNTIF($C19:$AG19,"L"))</f>
        <v/>
      </c>
      <c r="AJ19" s="13">
        <f>IF($B19="","",COUNTIF($C19:$AG19,"A"))</f>
        <v/>
      </c>
      <c r="AK19" s="13">
        <f>IF($B19="","",COUNTIF($C19:$AG19,"E"))</f>
        <v/>
      </c>
      <c r="AL19" s="13">
        <f>IF($B19="","",COUNTIF($C19:$AG19,"S"))</f>
        <v/>
      </c>
      <c r="AM19" s="13">
        <f>IF($B19="","",COUNTIF($C19:$AG19,"V"))</f>
        <v/>
      </c>
      <c r="AN19" s="14">
        <f>IF(COUNTA($C19:$AG19)-COUNTIF($C19:$AG19,"H")=0,"",(AH19+AI19)/(COUNTA($C19:$AG19)-COUNTIF($C19:$AG19,"H")))</f>
        <v/>
      </c>
    </row>
    <row r="20" ht="17" customHeight="1">
      <c r="B20" s="30">
        <f>IF(Jan!B20="","",Jan!B20)</f>
        <v/>
      </c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2" t="n"/>
      <c r="AH20" s="13">
        <f>IF($B20="","",COUNTIF($C20:$AG20,"P"))</f>
        <v/>
      </c>
      <c r="AI20" s="13">
        <f>IF($B20="","",COUNTIF($C20:$AG20,"L"))</f>
        <v/>
      </c>
      <c r="AJ20" s="13">
        <f>IF($B20="","",COUNTIF($C20:$AG20,"A"))</f>
        <v/>
      </c>
      <c r="AK20" s="13">
        <f>IF($B20="","",COUNTIF($C20:$AG20,"E"))</f>
        <v/>
      </c>
      <c r="AL20" s="13">
        <f>IF($B20="","",COUNTIF($C20:$AG20,"S"))</f>
        <v/>
      </c>
      <c r="AM20" s="13">
        <f>IF($B20="","",COUNTIF($C20:$AG20,"V"))</f>
        <v/>
      </c>
      <c r="AN20" s="14">
        <f>IF(COUNTA($C20:$AG20)-COUNTIF($C20:$AG20,"H")=0,"",(AH20+AI20)/(COUNTA($C20:$AG20)-COUNTIF($C20:$AG20,"H")))</f>
        <v/>
      </c>
    </row>
    <row r="21" ht="17" customHeight="1">
      <c r="B21" s="30">
        <f>IF(Jan!B21="","",Jan!B21)</f>
        <v/>
      </c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3">
        <f>IF($B21="","",COUNTIF($C21:$AG21,"P"))</f>
        <v/>
      </c>
      <c r="AI21" s="13">
        <f>IF($B21="","",COUNTIF($C21:$AG21,"L"))</f>
        <v/>
      </c>
      <c r="AJ21" s="13">
        <f>IF($B21="","",COUNTIF($C21:$AG21,"A"))</f>
        <v/>
      </c>
      <c r="AK21" s="13">
        <f>IF($B21="","",COUNTIF($C21:$AG21,"E"))</f>
        <v/>
      </c>
      <c r="AL21" s="13">
        <f>IF($B21="","",COUNTIF($C21:$AG21,"S"))</f>
        <v/>
      </c>
      <c r="AM21" s="13">
        <f>IF($B21="","",COUNTIF($C21:$AG21,"V"))</f>
        <v/>
      </c>
      <c r="AN21" s="14">
        <f>IF(COUNTA($C21:$AG21)-COUNTIF($C21:$AG21,"H")=0,"",(AH21+AI21)/(COUNTA($C21:$AG21)-COUNTIF($C21:$AG21,"H")))</f>
        <v/>
      </c>
    </row>
    <row r="22" ht="17" customHeight="1">
      <c r="B22" s="30">
        <f>IF(Jan!B22="","",Jan!B22)</f>
        <v/>
      </c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2" t="n"/>
      <c r="X22" s="12" t="n"/>
      <c r="Y22" s="12" t="n"/>
      <c r="Z22" s="12" t="n"/>
      <c r="AA22" s="12" t="n"/>
      <c r="AB22" s="12" t="n"/>
      <c r="AC22" s="12" t="n"/>
      <c r="AD22" s="12" t="n"/>
      <c r="AE22" s="12" t="n"/>
      <c r="AF22" s="12" t="n"/>
      <c r="AG22" s="12" t="n"/>
      <c r="AH22" s="13">
        <f>IF($B22="","",COUNTIF($C22:$AG22,"P"))</f>
        <v/>
      </c>
      <c r="AI22" s="13">
        <f>IF($B22="","",COUNTIF($C22:$AG22,"L"))</f>
        <v/>
      </c>
      <c r="AJ22" s="13">
        <f>IF($B22="","",COUNTIF($C22:$AG22,"A"))</f>
        <v/>
      </c>
      <c r="AK22" s="13">
        <f>IF($B22="","",COUNTIF($C22:$AG22,"E"))</f>
        <v/>
      </c>
      <c r="AL22" s="13">
        <f>IF($B22="","",COUNTIF($C22:$AG22,"S"))</f>
        <v/>
      </c>
      <c r="AM22" s="13">
        <f>IF($B22="","",COUNTIF($C22:$AG22,"V"))</f>
        <v/>
      </c>
      <c r="AN22" s="14">
        <f>IF(COUNTA($C22:$AG22)-COUNTIF($C22:$AG22,"H")=0,"",(AH22+AI22)/(COUNTA($C22:$AG22)-COUNTIF($C22:$AG22,"H")))</f>
        <v/>
      </c>
    </row>
    <row r="23" ht="17" customHeight="1">
      <c r="B23" s="30">
        <f>IF(Jan!B23="","",Jan!B23)</f>
        <v/>
      </c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2" t="n"/>
      <c r="AH23" s="13">
        <f>IF($B23="","",COUNTIF($C23:$AG23,"P"))</f>
        <v/>
      </c>
      <c r="AI23" s="13">
        <f>IF($B23="","",COUNTIF($C23:$AG23,"L"))</f>
        <v/>
      </c>
      <c r="AJ23" s="13">
        <f>IF($B23="","",COUNTIF($C23:$AG23,"A"))</f>
        <v/>
      </c>
      <c r="AK23" s="13">
        <f>IF($B23="","",COUNTIF($C23:$AG23,"E"))</f>
        <v/>
      </c>
      <c r="AL23" s="13">
        <f>IF($B23="","",COUNTIF($C23:$AG23,"S"))</f>
        <v/>
      </c>
      <c r="AM23" s="13">
        <f>IF($B23="","",COUNTIF($C23:$AG23,"V"))</f>
        <v/>
      </c>
      <c r="AN23" s="14">
        <f>IF(COUNTA($C23:$AG23)-COUNTIF($C23:$AG23,"H")=0,"",(AH23+AI23)/(COUNTA($C23:$AG23)-COUNTIF($C23:$AG23,"H")))</f>
        <v/>
      </c>
    </row>
    <row r="24" ht="17" customHeight="1">
      <c r="B24" s="30">
        <f>IF(Jan!B24="","",Jan!B24)</f>
        <v/>
      </c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3">
        <f>IF($B24="","",COUNTIF($C24:$AG24,"P"))</f>
        <v/>
      </c>
      <c r="AI24" s="13">
        <f>IF($B24="","",COUNTIF($C24:$AG24,"L"))</f>
        <v/>
      </c>
      <c r="AJ24" s="13">
        <f>IF($B24="","",COUNTIF($C24:$AG24,"A"))</f>
        <v/>
      </c>
      <c r="AK24" s="13">
        <f>IF($B24="","",COUNTIF($C24:$AG24,"E"))</f>
        <v/>
      </c>
      <c r="AL24" s="13">
        <f>IF($B24="","",COUNTIF($C24:$AG24,"S"))</f>
        <v/>
      </c>
      <c r="AM24" s="13">
        <f>IF($B24="","",COUNTIF($C24:$AG24,"V"))</f>
        <v/>
      </c>
      <c r="AN24" s="14">
        <f>IF(COUNTA($C24:$AG24)-COUNTIF($C24:$AG24,"H")=0,"",(AH24+AI24)/(COUNTA($C24:$AG24)-COUNTIF($C24:$AG24,"H")))</f>
        <v/>
      </c>
    </row>
    <row r="25" ht="17" customHeight="1">
      <c r="B25" s="30">
        <f>IF(Jan!B25="","",Jan!B25)</f>
        <v/>
      </c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2" t="n"/>
      <c r="AH25" s="13">
        <f>IF($B25="","",COUNTIF($C25:$AG25,"P"))</f>
        <v/>
      </c>
      <c r="AI25" s="13">
        <f>IF($B25="","",COUNTIF($C25:$AG25,"L"))</f>
        <v/>
      </c>
      <c r="AJ25" s="13">
        <f>IF($B25="","",COUNTIF($C25:$AG25,"A"))</f>
        <v/>
      </c>
      <c r="AK25" s="13">
        <f>IF($B25="","",COUNTIF($C25:$AG25,"E"))</f>
        <v/>
      </c>
      <c r="AL25" s="13">
        <f>IF($B25="","",COUNTIF($C25:$AG25,"S"))</f>
        <v/>
      </c>
      <c r="AM25" s="13">
        <f>IF($B25="","",COUNTIF($C25:$AG25,"V"))</f>
        <v/>
      </c>
      <c r="AN25" s="14">
        <f>IF(COUNTA($C25:$AG25)-COUNTIF($C25:$AG25,"H")=0,"",(AH25+AI25)/(COUNTA($C25:$AG25)-COUNTIF($C25:$AG25,"H")))</f>
        <v/>
      </c>
    </row>
    <row r="26" ht="17" customHeight="1">
      <c r="B26" s="30">
        <f>IF(Jan!B26="","",Jan!B26)</f>
        <v/>
      </c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3">
        <f>IF($B26="","",COUNTIF($C26:$AG26,"P"))</f>
        <v/>
      </c>
      <c r="AI26" s="13">
        <f>IF($B26="","",COUNTIF($C26:$AG26,"L"))</f>
        <v/>
      </c>
      <c r="AJ26" s="13">
        <f>IF($B26="","",COUNTIF($C26:$AG26,"A"))</f>
        <v/>
      </c>
      <c r="AK26" s="13">
        <f>IF($B26="","",COUNTIF($C26:$AG26,"E"))</f>
        <v/>
      </c>
      <c r="AL26" s="13">
        <f>IF($B26="","",COUNTIF($C26:$AG26,"S"))</f>
        <v/>
      </c>
      <c r="AM26" s="13">
        <f>IF($B26="","",COUNTIF($C26:$AG26,"V"))</f>
        <v/>
      </c>
      <c r="AN26" s="14">
        <f>IF(COUNTA($C26:$AG26)-COUNTIF($C26:$AG26,"H")=0,"",(AH26+AI26)/(COUNTA($C26:$AG26)-COUNTIF($C26:$AG26,"H")))</f>
        <v/>
      </c>
    </row>
    <row r="27" ht="17" customHeight="1">
      <c r="B27" s="30">
        <f>IF(Jan!B27="","",Jan!B27)</f>
        <v/>
      </c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2" t="n"/>
      <c r="AH27" s="13">
        <f>IF($B27="","",COUNTIF($C27:$AG27,"P"))</f>
        <v/>
      </c>
      <c r="AI27" s="13">
        <f>IF($B27="","",COUNTIF($C27:$AG27,"L"))</f>
        <v/>
      </c>
      <c r="AJ27" s="13">
        <f>IF($B27="","",COUNTIF($C27:$AG27,"A"))</f>
        <v/>
      </c>
      <c r="AK27" s="13">
        <f>IF($B27="","",COUNTIF($C27:$AG27,"E"))</f>
        <v/>
      </c>
      <c r="AL27" s="13">
        <f>IF($B27="","",COUNTIF($C27:$AG27,"S"))</f>
        <v/>
      </c>
      <c r="AM27" s="13">
        <f>IF($B27="","",COUNTIF($C27:$AG27,"V"))</f>
        <v/>
      </c>
      <c r="AN27" s="14">
        <f>IF(COUNTA($C27:$AG27)-COUNTIF($C27:$AG27,"H")=0,"",(AH27+AI27)/(COUNTA($C27:$AG27)-COUNTIF($C27:$AG27,"H")))</f>
        <v/>
      </c>
    </row>
    <row r="28" ht="17" customHeight="1">
      <c r="B28" s="30">
        <f>IF(Jan!B28="","",Jan!B28)</f>
        <v/>
      </c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2" t="n"/>
      <c r="AB28" s="12" t="n"/>
      <c r="AC28" s="12" t="n"/>
      <c r="AD28" s="12" t="n"/>
      <c r="AE28" s="12" t="n"/>
      <c r="AF28" s="12" t="n"/>
      <c r="AG28" s="12" t="n"/>
      <c r="AH28" s="13">
        <f>IF($B28="","",COUNTIF($C28:$AG28,"P"))</f>
        <v/>
      </c>
      <c r="AI28" s="13">
        <f>IF($B28="","",COUNTIF($C28:$AG28,"L"))</f>
        <v/>
      </c>
      <c r="AJ28" s="13">
        <f>IF($B28="","",COUNTIF($C28:$AG28,"A"))</f>
        <v/>
      </c>
      <c r="AK28" s="13">
        <f>IF($B28="","",COUNTIF($C28:$AG28,"E"))</f>
        <v/>
      </c>
      <c r="AL28" s="13">
        <f>IF($B28="","",COUNTIF($C28:$AG28,"S"))</f>
        <v/>
      </c>
      <c r="AM28" s="13">
        <f>IF($B28="","",COUNTIF($C28:$AG28,"V"))</f>
        <v/>
      </c>
      <c r="AN28" s="14">
        <f>IF(COUNTA($C28:$AG28)-COUNTIF($C28:$AG28,"H")=0,"",(AH28+AI28)/(COUNTA($C28:$AG28)-COUNTIF($C28:$AG28,"H")))</f>
        <v/>
      </c>
    </row>
    <row r="29" ht="17" customHeight="1">
      <c r="B29" s="30">
        <f>IF(Jan!B29="","",Jan!B29)</f>
        <v/>
      </c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  <c r="W29" s="12" t="n"/>
      <c r="X29" s="12" t="n"/>
      <c r="Y29" s="12" t="n"/>
      <c r="Z29" s="12" t="n"/>
      <c r="AA29" s="12" t="n"/>
      <c r="AB29" s="12" t="n"/>
      <c r="AC29" s="12" t="n"/>
      <c r="AD29" s="12" t="n"/>
      <c r="AE29" s="12" t="n"/>
      <c r="AF29" s="12" t="n"/>
      <c r="AG29" s="12" t="n"/>
      <c r="AH29" s="13">
        <f>IF($B29="","",COUNTIF($C29:$AG29,"P"))</f>
        <v/>
      </c>
      <c r="AI29" s="13">
        <f>IF($B29="","",COUNTIF($C29:$AG29,"L"))</f>
        <v/>
      </c>
      <c r="AJ29" s="13">
        <f>IF($B29="","",COUNTIF($C29:$AG29,"A"))</f>
        <v/>
      </c>
      <c r="AK29" s="13">
        <f>IF($B29="","",COUNTIF($C29:$AG29,"E"))</f>
        <v/>
      </c>
      <c r="AL29" s="13">
        <f>IF($B29="","",COUNTIF($C29:$AG29,"S"))</f>
        <v/>
      </c>
      <c r="AM29" s="13">
        <f>IF($B29="","",COUNTIF($C29:$AG29,"V"))</f>
        <v/>
      </c>
      <c r="AN29" s="14">
        <f>IF(COUNTA($C29:$AG29)-COUNTIF($C29:$AG29,"H")=0,"",(AH29+AI29)/(COUNTA($C29:$AG29)-COUNTIF($C29:$AG29,"H")))</f>
        <v/>
      </c>
    </row>
    <row r="30" ht="17" customHeight="1">
      <c r="B30" s="30">
        <f>IF(Jan!B30="","",Jan!B30)</f>
        <v/>
      </c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  <c r="V30" s="12" t="n"/>
      <c r="W30" s="12" t="n"/>
      <c r="X30" s="12" t="n"/>
      <c r="Y30" s="12" t="n"/>
      <c r="Z30" s="12" t="n"/>
      <c r="AA30" s="12" t="n"/>
      <c r="AB30" s="12" t="n"/>
      <c r="AC30" s="12" t="n"/>
      <c r="AD30" s="12" t="n"/>
      <c r="AE30" s="12" t="n"/>
      <c r="AF30" s="12" t="n"/>
      <c r="AG30" s="12" t="n"/>
      <c r="AH30" s="13">
        <f>IF($B30="","",COUNTIF($C30:$AG30,"P"))</f>
        <v/>
      </c>
      <c r="AI30" s="13">
        <f>IF($B30="","",COUNTIF($C30:$AG30,"L"))</f>
        <v/>
      </c>
      <c r="AJ30" s="13">
        <f>IF($B30="","",COUNTIF($C30:$AG30,"A"))</f>
        <v/>
      </c>
      <c r="AK30" s="13">
        <f>IF($B30="","",COUNTIF($C30:$AG30,"E"))</f>
        <v/>
      </c>
      <c r="AL30" s="13">
        <f>IF($B30="","",COUNTIF($C30:$AG30,"S"))</f>
        <v/>
      </c>
      <c r="AM30" s="13">
        <f>IF($B30="","",COUNTIF($C30:$AG30,"V"))</f>
        <v/>
      </c>
      <c r="AN30" s="14">
        <f>IF(COUNTA($C30:$AG30)-COUNTIF($C30:$AG30,"H")=0,"",(AH30+AI30)/(COUNTA($C30:$AG30)-COUNTIF($C30:$AG30,"H")))</f>
        <v/>
      </c>
    </row>
    <row r="31" ht="17" customHeight="1">
      <c r="B31" s="30">
        <f>IF(Jan!B31="","",Jan!B31)</f>
        <v/>
      </c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  <c r="AA31" s="12" t="n"/>
      <c r="AB31" s="12" t="n"/>
      <c r="AC31" s="12" t="n"/>
      <c r="AD31" s="12" t="n"/>
      <c r="AE31" s="12" t="n"/>
      <c r="AF31" s="12" t="n"/>
      <c r="AG31" s="12" t="n"/>
      <c r="AH31" s="13">
        <f>IF($B31="","",COUNTIF($C31:$AG31,"P"))</f>
        <v/>
      </c>
      <c r="AI31" s="13">
        <f>IF($B31="","",COUNTIF($C31:$AG31,"L"))</f>
        <v/>
      </c>
      <c r="AJ31" s="13">
        <f>IF($B31="","",COUNTIF($C31:$AG31,"A"))</f>
        <v/>
      </c>
      <c r="AK31" s="13">
        <f>IF($B31="","",COUNTIF($C31:$AG31,"E"))</f>
        <v/>
      </c>
      <c r="AL31" s="13">
        <f>IF($B31="","",COUNTIF($C31:$AG31,"S"))</f>
        <v/>
      </c>
      <c r="AM31" s="13">
        <f>IF($B31="","",COUNTIF($C31:$AG31,"V"))</f>
        <v/>
      </c>
      <c r="AN31" s="14">
        <f>IF(COUNTA($C31:$AG31)-COUNTIF($C31:$AG31,"H")=0,"",(AH31+AI31)/(COUNTA($C31:$AG31)-COUNTIF($C31:$AG31,"H")))</f>
        <v/>
      </c>
    </row>
    <row r="32">
      <c r="B32" s="15" t="inlineStr">
        <is>
          <t>PRESENT (P+L)</t>
        </is>
      </c>
      <c r="C32" s="16">
        <f>IF(COUNTA(C7:C31)=0,"",COUNTIF(C7:C31,"P")+COUNTIF(C7:C31,"L"))</f>
        <v/>
      </c>
      <c r="D32" s="16">
        <f>IF(COUNTA(D7:D31)=0,"",COUNTIF(D7:D31,"P")+COUNTIF(D7:D31,"L"))</f>
        <v/>
      </c>
      <c r="E32" s="16">
        <f>IF(COUNTA(E7:E31)=0,"",COUNTIF(E7:E31,"P")+COUNTIF(E7:E31,"L"))</f>
        <v/>
      </c>
      <c r="F32" s="16">
        <f>IF(COUNTA(F7:F31)=0,"",COUNTIF(F7:F31,"P")+COUNTIF(F7:F31,"L"))</f>
        <v/>
      </c>
      <c r="G32" s="16">
        <f>IF(COUNTA(G7:G31)=0,"",COUNTIF(G7:G31,"P")+COUNTIF(G7:G31,"L"))</f>
        <v/>
      </c>
      <c r="H32" s="16">
        <f>IF(COUNTA(H7:H31)=0,"",COUNTIF(H7:H31,"P")+COUNTIF(H7:H31,"L"))</f>
        <v/>
      </c>
      <c r="I32" s="16">
        <f>IF(COUNTA(I7:I31)=0,"",COUNTIF(I7:I31,"P")+COUNTIF(I7:I31,"L"))</f>
        <v/>
      </c>
      <c r="J32" s="16">
        <f>IF(COUNTA(J7:J31)=0,"",COUNTIF(J7:J31,"P")+COUNTIF(J7:J31,"L"))</f>
        <v/>
      </c>
      <c r="K32" s="16">
        <f>IF(COUNTA(K7:K31)=0,"",COUNTIF(K7:K31,"P")+COUNTIF(K7:K31,"L"))</f>
        <v/>
      </c>
      <c r="L32" s="16">
        <f>IF(COUNTA(L7:L31)=0,"",COUNTIF(L7:L31,"P")+COUNTIF(L7:L31,"L"))</f>
        <v/>
      </c>
      <c r="M32" s="16">
        <f>IF(COUNTA(M7:M31)=0,"",COUNTIF(M7:M31,"P")+COUNTIF(M7:M31,"L"))</f>
        <v/>
      </c>
      <c r="N32" s="16">
        <f>IF(COUNTA(N7:N31)=0,"",COUNTIF(N7:N31,"P")+COUNTIF(N7:N31,"L"))</f>
        <v/>
      </c>
      <c r="O32" s="16">
        <f>IF(COUNTA(O7:O31)=0,"",COUNTIF(O7:O31,"P")+COUNTIF(O7:O31,"L"))</f>
        <v/>
      </c>
      <c r="P32" s="16">
        <f>IF(COUNTA(P7:P31)=0,"",COUNTIF(P7:P31,"P")+COUNTIF(P7:P31,"L"))</f>
        <v/>
      </c>
      <c r="Q32" s="16">
        <f>IF(COUNTA(Q7:Q31)=0,"",COUNTIF(Q7:Q31,"P")+COUNTIF(Q7:Q31,"L"))</f>
        <v/>
      </c>
      <c r="R32" s="16">
        <f>IF(COUNTA(R7:R31)=0,"",COUNTIF(R7:R31,"P")+COUNTIF(R7:R31,"L"))</f>
        <v/>
      </c>
      <c r="S32" s="16">
        <f>IF(COUNTA(S7:S31)=0,"",COUNTIF(S7:S31,"P")+COUNTIF(S7:S31,"L"))</f>
        <v/>
      </c>
      <c r="T32" s="16">
        <f>IF(COUNTA(T7:T31)=0,"",COUNTIF(T7:T31,"P")+COUNTIF(T7:T31,"L"))</f>
        <v/>
      </c>
      <c r="U32" s="16">
        <f>IF(COUNTA(U7:U31)=0,"",COUNTIF(U7:U31,"P")+COUNTIF(U7:U31,"L"))</f>
        <v/>
      </c>
      <c r="V32" s="16">
        <f>IF(COUNTA(V7:V31)=0,"",COUNTIF(V7:V31,"P")+COUNTIF(V7:V31,"L"))</f>
        <v/>
      </c>
      <c r="W32" s="16">
        <f>IF(COUNTA(W7:W31)=0,"",COUNTIF(W7:W31,"P")+COUNTIF(W7:W31,"L"))</f>
        <v/>
      </c>
      <c r="X32" s="16">
        <f>IF(COUNTA(X7:X31)=0,"",COUNTIF(X7:X31,"P")+COUNTIF(X7:X31,"L"))</f>
        <v/>
      </c>
      <c r="Y32" s="16">
        <f>IF(COUNTA(Y7:Y31)=0,"",COUNTIF(Y7:Y31,"P")+COUNTIF(Y7:Y31,"L"))</f>
        <v/>
      </c>
      <c r="Z32" s="16">
        <f>IF(COUNTA(Z7:Z31)=0,"",COUNTIF(Z7:Z31,"P")+COUNTIF(Z7:Z31,"L"))</f>
        <v/>
      </c>
      <c r="AA32" s="16">
        <f>IF(COUNTA(AA7:AA31)=0,"",COUNTIF(AA7:AA31,"P")+COUNTIF(AA7:AA31,"L"))</f>
        <v/>
      </c>
      <c r="AB32" s="16">
        <f>IF(COUNTA(AB7:AB31)=0,"",COUNTIF(AB7:AB31,"P")+COUNTIF(AB7:AB31,"L"))</f>
        <v/>
      </c>
      <c r="AC32" s="16">
        <f>IF(COUNTA(AC7:AC31)=0,"",COUNTIF(AC7:AC31,"P")+COUNTIF(AC7:AC31,"L"))</f>
        <v/>
      </c>
      <c r="AD32" s="16">
        <f>IF(COUNTA(AD7:AD31)=0,"",COUNTIF(AD7:AD31,"P")+COUNTIF(AD7:AD31,"L"))</f>
        <v/>
      </c>
      <c r="AE32" s="16">
        <f>IF(COUNTA(AE7:AE31)=0,"",COUNTIF(AE7:AE31,"P")+COUNTIF(AE7:AE31,"L"))</f>
        <v/>
      </c>
      <c r="AF32" s="16">
        <f>IF(COUNTA(AF7:AF31)=0,"",COUNTIF(AF7:AF31,"P")+COUNTIF(AF7:AF31,"L"))</f>
        <v/>
      </c>
      <c r="AG32" s="16">
        <f>IF(COUNTA(AG7:AG31)=0,"",COUNTIF(AG7:AG31,"P")+COUNTIF(AG7:AG31,"L"))</f>
        <v/>
      </c>
      <c r="AH32" s="17" t="n"/>
      <c r="AI32" s="17" t="n"/>
      <c r="AJ32" s="17" t="n"/>
      <c r="AK32" s="17" t="n"/>
      <c r="AL32" s="17" t="n"/>
      <c r="AM32" s="17" t="n"/>
      <c r="AN32" s="17" t="n"/>
    </row>
    <row r="34">
      <c r="B34" s="18" t="inlineStr">
        <is>
          <t>KEY</t>
        </is>
      </c>
      <c r="C34" s="19" t="inlineStr">
        <is>
          <t>P</t>
        </is>
      </c>
      <c r="D34" s="20" t="inlineStr">
        <is>
          <t>Present</t>
        </is>
      </c>
      <c r="G34" s="21" t="inlineStr">
        <is>
          <t>L</t>
        </is>
      </c>
      <c r="H34" s="20" t="inlineStr">
        <is>
          <t>Late</t>
        </is>
      </c>
      <c r="K34" s="22" t="inlineStr">
        <is>
          <t>A</t>
        </is>
      </c>
      <c r="L34" s="20" t="inlineStr">
        <is>
          <t>Absent</t>
        </is>
      </c>
      <c r="O34" s="23" t="inlineStr">
        <is>
          <t>E</t>
        </is>
      </c>
      <c r="P34" s="20" t="inlineStr">
        <is>
          <t>Excused</t>
        </is>
      </c>
      <c r="S34" s="24" t="inlineStr">
        <is>
          <t>S</t>
        </is>
      </c>
      <c r="T34" s="20" t="inlineStr">
        <is>
          <t>Sick</t>
        </is>
      </c>
      <c r="W34" s="25" t="inlineStr">
        <is>
          <t>V</t>
        </is>
      </c>
      <c r="X34" s="20" t="inlineStr">
        <is>
          <t>Vacation</t>
        </is>
      </c>
      <c r="AA34" s="26" t="inlineStr">
        <is>
          <t>H</t>
        </is>
      </c>
      <c r="AB34" s="20" t="inlineStr">
        <is>
          <t>Holiday</t>
        </is>
      </c>
      <c r="AH34" s="27" t="inlineStr">
        <is>
          <t>Rate = (P + L) ÷ marked days, holidays excluded</t>
        </is>
      </c>
    </row>
    <row r="36">
      <c r="B36" s="28" t="inlineStr">
        <is>
          <t>Free template from niftyshelf.com  ·  free for personal &amp; commercial use</t>
        </is>
      </c>
    </row>
  </sheetData>
  <mergeCells count="8">
    <mergeCell ref="T34:V34"/>
    <mergeCell ref="X34:Z34"/>
    <mergeCell ref="AB34:AD34"/>
    <mergeCell ref="AH2:AO2"/>
    <mergeCell ref="H34:J34"/>
    <mergeCell ref="L34:N34"/>
    <mergeCell ref="P34:R34"/>
    <mergeCell ref="D34:F34"/>
  </mergeCells>
  <conditionalFormatting sqref="C7:AG31">
    <cfRule type="expression" priority="1" dxfId="0" stopIfTrue="0">
      <formula>C7="L"</formula>
    </cfRule>
    <cfRule type="expression" priority="2" dxfId="1" stopIfTrue="0">
      <formula>C7="A"</formula>
    </cfRule>
    <cfRule type="expression" priority="3" dxfId="2" stopIfTrue="0">
      <formula>C7="E"</formula>
    </cfRule>
    <cfRule type="expression" priority="4" dxfId="3" stopIfTrue="0">
      <formula>C7="S"</formula>
    </cfRule>
    <cfRule type="expression" priority="5" dxfId="4" stopIfTrue="0">
      <formula>C7="V"</formula>
    </cfRule>
    <cfRule type="expression" priority="6" dxfId="5" stopIfTrue="0">
      <formula>C7="H"</formula>
    </cfRule>
    <cfRule type="expression" priority="7" dxfId="6" stopIfTrue="0">
      <formula>C$5=""</formula>
    </cfRule>
    <cfRule type="expression" priority="8" dxfId="7" stopIfTrue="0">
      <formula>OR(C$6="Sat",C$6="Sun")</formula>
    </cfRule>
  </conditionalFormatting>
  <conditionalFormatting sqref="AN7:AN31">
    <cfRule type="expression" priority="9" dxfId="8" stopIfTrue="0">
      <formula>AND(AN7&lt;&gt;"",AN7&lt;0.9)</formula>
    </cfRule>
  </conditionalFormatting>
  <dataValidations count="1">
    <dataValidation sqref="C7:AG31" showDropDown="0" showInputMessage="0" showErrorMessage="0" allowBlank="1" type="list" errorStyle="warning">
      <formula1>"P,L,A,E,S,V,H"</formula1>
    </dataValidation>
  </dataValidations>
  <printOptions horizontalCentered="1"/>
  <pageMargins left="0.4" right="0.4" top="0.45" bottom="0.45" header="0.2" footer="0.2"/>
  <pageSetup orientation="landscape" paperSize="1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O3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0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5.2" customWidth="1" min="34" max="34"/>
    <col width="5.2" customWidth="1" min="35" max="35"/>
    <col width="5.2" customWidth="1" min="36" max="36"/>
    <col width="5.2" customWidth="1" min="37" max="37"/>
    <col width="5.2" customWidth="1" min="38" max="38"/>
    <col width="5.2" customWidth="1" min="39" max="39"/>
    <col width="7.5" customWidth="1" min="40" max="40"/>
    <col width="2.5" customWidth="1" min="41" max="41"/>
  </cols>
  <sheetData>
    <row r="1">
      <c r="A1" s="1">
        <f>DATE(2027,11,1)</f>
        <v/>
      </c>
    </row>
    <row r="2" ht="32" customHeight="1">
      <c r="B2" s="2" t="inlineStr">
        <is>
          <t>November 2027</t>
        </is>
      </c>
      <c r="AH2" s="29">
        <f>Jan!AH2</f>
        <v/>
      </c>
    </row>
    <row r="3">
      <c r="B3" s="4" t="inlineStr">
        <is>
          <t>Monthly attendance — P present · L late · A absent · E excused · S sick · V vacation · H holiday</t>
        </is>
      </c>
    </row>
    <row r="5" ht="18" customHeight="1">
      <c r="B5" s="5" t="inlineStr">
        <is>
          <t>NAME</t>
        </is>
      </c>
      <c r="C5" s="6">
        <f>IF(MONTH($A$1+0)=11,DAY($A$1+0),"")</f>
        <v/>
      </c>
      <c r="D5" s="6">
        <f>IF(MONTH($A$1+1)=11,DAY($A$1+1),"")</f>
        <v/>
      </c>
      <c r="E5" s="6">
        <f>IF(MONTH($A$1+2)=11,DAY($A$1+2),"")</f>
        <v/>
      </c>
      <c r="F5" s="6">
        <f>IF(MONTH($A$1+3)=11,DAY($A$1+3),"")</f>
        <v/>
      </c>
      <c r="G5" s="6">
        <f>IF(MONTH($A$1+4)=11,DAY($A$1+4),"")</f>
        <v/>
      </c>
      <c r="H5" s="6">
        <f>IF(MONTH($A$1+5)=11,DAY($A$1+5),"")</f>
        <v/>
      </c>
      <c r="I5" s="6">
        <f>IF(MONTH($A$1+6)=11,DAY($A$1+6),"")</f>
        <v/>
      </c>
      <c r="J5" s="6">
        <f>IF(MONTH($A$1+7)=11,DAY($A$1+7),"")</f>
        <v/>
      </c>
      <c r="K5" s="6">
        <f>IF(MONTH($A$1+8)=11,DAY($A$1+8),"")</f>
        <v/>
      </c>
      <c r="L5" s="6">
        <f>IF(MONTH($A$1+9)=11,DAY($A$1+9),"")</f>
        <v/>
      </c>
      <c r="M5" s="6">
        <f>IF(MONTH($A$1+10)=11,DAY($A$1+10),"")</f>
        <v/>
      </c>
      <c r="N5" s="6">
        <f>IF(MONTH($A$1+11)=11,DAY($A$1+11),"")</f>
        <v/>
      </c>
      <c r="O5" s="6">
        <f>IF(MONTH($A$1+12)=11,DAY($A$1+12),"")</f>
        <v/>
      </c>
      <c r="P5" s="6">
        <f>IF(MONTH($A$1+13)=11,DAY($A$1+13),"")</f>
        <v/>
      </c>
      <c r="Q5" s="6">
        <f>IF(MONTH($A$1+14)=11,DAY($A$1+14),"")</f>
        <v/>
      </c>
      <c r="R5" s="6">
        <f>IF(MONTH($A$1+15)=11,DAY($A$1+15),"")</f>
        <v/>
      </c>
      <c r="S5" s="6">
        <f>IF(MONTH($A$1+16)=11,DAY($A$1+16),"")</f>
        <v/>
      </c>
      <c r="T5" s="6">
        <f>IF(MONTH($A$1+17)=11,DAY($A$1+17),"")</f>
        <v/>
      </c>
      <c r="U5" s="6">
        <f>IF(MONTH($A$1+18)=11,DAY($A$1+18),"")</f>
        <v/>
      </c>
      <c r="V5" s="6">
        <f>IF(MONTH($A$1+19)=11,DAY($A$1+19),"")</f>
        <v/>
      </c>
      <c r="W5" s="6">
        <f>IF(MONTH($A$1+20)=11,DAY($A$1+20),"")</f>
        <v/>
      </c>
      <c r="X5" s="6">
        <f>IF(MONTH($A$1+21)=11,DAY($A$1+21),"")</f>
        <v/>
      </c>
      <c r="Y5" s="6">
        <f>IF(MONTH($A$1+22)=11,DAY($A$1+22),"")</f>
        <v/>
      </c>
      <c r="Z5" s="6">
        <f>IF(MONTH($A$1+23)=11,DAY($A$1+23),"")</f>
        <v/>
      </c>
      <c r="AA5" s="6">
        <f>IF(MONTH($A$1+24)=11,DAY($A$1+24),"")</f>
        <v/>
      </c>
      <c r="AB5" s="6">
        <f>IF(MONTH($A$1+25)=11,DAY($A$1+25),"")</f>
        <v/>
      </c>
      <c r="AC5" s="6">
        <f>IF(MONTH($A$1+26)=11,DAY($A$1+26),"")</f>
        <v/>
      </c>
      <c r="AD5" s="6">
        <f>IF(MONTH($A$1+27)=11,DAY($A$1+27),"")</f>
        <v/>
      </c>
      <c r="AE5" s="6">
        <f>IF(MONTH($A$1+28)=11,DAY($A$1+28),"")</f>
        <v/>
      </c>
      <c r="AF5" s="6">
        <f>IF(MONTH($A$1+29)=11,DAY($A$1+29),"")</f>
        <v/>
      </c>
      <c r="AG5" s="6">
        <f>IF(MONTH($A$1+30)=11,DAY($A$1+30),"")</f>
        <v/>
      </c>
      <c r="AH5" s="7" t="inlineStr">
        <is>
          <t>P</t>
        </is>
      </c>
      <c r="AI5" s="7" t="inlineStr">
        <is>
          <t>L</t>
        </is>
      </c>
      <c r="AJ5" s="7" t="inlineStr">
        <is>
          <t>A</t>
        </is>
      </c>
      <c r="AK5" s="7" t="inlineStr">
        <is>
          <t>E</t>
        </is>
      </c>
      <c r="AL5" s="7" t="inlineStr">
        <is>
          <t>S</t>
        </is>
      </c>
      <c r="AM5" s="7" t="inlineStr">
        <is>
          <t>V</t>
        </is>
      </c>
      <c r="AN5" s="6" t="inlineStr">
        <is>
          <t>RATE</t>
        </is>
      </c>
    </row>
    <row r="6" ht="12" customHeight="1">
      <c r="B6" s="8" t="n"/>
      <c r="C6" s="9">
        <f>IF(C5="","",CHOOSE(WEEKDAY($A$1+0),"Sun","Mon","Tue","Wed","Thu","Fri","Sat"))</f>
        <v/>
      </c>
      <c r="D6" s="9">
        <f>IF(D5="","",CHOOSE(WEEKDAY($A$1+1),"Sun","Mon","Tue","Wed","Thu","Fri","Sat"))</f>
        <v/>
      </c>
      <c r="E6" s="9">
        <f>IF(E5="","",CHOOSE(WEEKDAY($A$1+2),"Sun","Mon","Tue","Wed","Thu","Fri","Sat"))</f>
        <v/>
      </c>
      <c r="F6" s="9">
        <f>IF(F5="","",CHOOSE(WEEKDAY($A$1+3),"Sun","Mon","Tue","Wed","Thu","Fri","Sat"))</f>
        <v/>
      </c>
      <c r="G6" s="9">
        <f>IF(G5="","",CHOOSE(WEEKDAY($A$1+4),"Sun","Mon","Tue","Wed","Thu","Fri","Sat"))</f>
        <v/>
      </c>
      <c r="H6" s="9">
        <f>IF(H5="","",CHOOSE(WEEKDAY($A$1+5),"Sun","Mon","Tue","Wed","Thu","Fri","Sat"))</f>
        <v/>
      </c>
      <c r="I6" s="9">
        <f>IF(I5="","",CHOOSE(WEEKDAY($A$1+6),"Sun","Mon","Tue","Wed","Thu","Fri","Sat"))</f>
        <v/>
      </c>
      <c r="J6" s="9">
        <f>IF(J5="","",CHOOSE(WEEKDAY($A$1+7),"Sun","Mon","Tue","Wed","Thu","Fri","Sat"))</f>
        <v/>
      </c>
      <c r="K6" s="9">
        <f>IF(K5="","",CHOOSE(WEEKDAY($A$1+8),"Sun","Mon","Tue","Wed","Thu","Fri","Sat"))</f>
        <v/>
      </c>
      <c r="L6" s="9">
        <f>IF(L5="","",CHOOSE(WEEKDAY($A$1+9),"Sun","Mon","Tue","Wed","Thu","Fri","Sat"))</f>
        <v/>
      </c>
      <c r="M6" s="9">
        <f>IF(M5="","",CHOOSE(WEEKDAY($A$1+10),"Sun","Mon","Tue","Wed","Thu","Fri","Sat"))</f>
        <v/>
      </c>
      <c r="N6" s="9">
        <f>IF(N5="","",CHOOSE(WEEKDAY($A$1+11),"Sun","Mon","Tue","Wed","Thu","Fri","Sat"))</f>
        <v/>
      </c>
      <c r="O6" s="9">
        <f>IF(O5="","",CHOOSE(WEEKDAY($A$1+12),"Sun","Mon","Tue","Wed","Thu","Fri","Sat"))</f>
        <v/>
      </c>
      <c r="P6" s="9">
        <f>IF(P5="","",CHOOSE(WEEKDAY($A$1+13),"Sun","Mon","Tue","Wed","Thu","Fri","Sat"))</f>
        <v/>
      </c>
      <c r="Q6" s="9">
        <f>IF(Q5="","",CHOOSE(WEEKDAY($A$1+14),"Sun","Mon","Tue","Wed","Thu","Fri","Sat"))</f>
        <v/>
      </c>
      <c r="R6" s="9">
        <f>IF(R5="","",CHOOSE(WEEKDAY($A$1+15),"Sun","Mon","Tue","Wed","Thu","Fri","Sat"))</f>
        <v/>
      </c>
      <c r="S6" s="9">
        <f>IF(S5="","",CHOOSE(WEEKDAY($A$1+16),"Sun","Mon","Tue","Wed","Thu","Fri","Sat"))</f>
        <v/>
      </c>
      <c r="T6" s="9">
        <f>IF(T5="","",CHOOSE(WEEKDAY($A$1+17),"Sun","Mon","Tue","Wed","Thu","Fri","Sat"))</f>
        <v/>
      </c>
      <c r="U6" s="9">
        <f>IF(U5="","",CHOOSE(WEEKDAY($A$1+18),"Sun","Mon","Tue","Wed","Thu","Fri","Sat"))</f>
        <v/>
      </c>
      <c r="V6" s="9">
        <f>IF(V5="","",CHOOSE(WEEKDAY($A$1+19),"Sun","Mon","Tue","Wed","Thu","Fri","Sat"))</f>
        <v/>
      </c>
      <c r="W6" s="9">
        <f>IF(W5="","",CHOOSE(WEEKDAY($A$1+20),"Sun","Mon","Tue","Wed","Thu","Fri","Sat"))</f>
        <v/>
      </c>
      <c r="X6" s="9">
        <f>IF(X5="","",CHOOSE(WEEKDAY($A$1+21),"Sun","Mon","Tue","Wed","Thu","Fri","Sat"))</f>
        <v/>
      </c>
      <c r="Y6" s="9">
        <f>IF(Y5="","",CHOOSE(WEEKDAY($A$1+22),"Sun","Mon","Tue","Wed","Thu","Fri","Sat"))</f>
        <v/>
      </c>
      <c r="Z6" s="9">
        <f>IF(Z5="","",CHOOSE(WEEKDAY($A$1+23),"Sun","Mon","Tue","Wed","Thu","Fri","Sat"))</f>
        <v/>
      </c>
      <c r="AA6" s="9">
        <f>IF(AA5="","",CHOOSE(WEEKDAY($A$1+24),"Sun","Mon","Tue","Wed","Thu","Fri","Sat"))</f>
        <v/>
      </c>
      <c r="AB6" s="9">
        <f>IF(AB5="","",CHOOSE(WEEKDAY($A$1+25),"Sun","Mon","Tue","Wed","Thu","Fri","Sat"))</f>
        <v/>
      </c>
      <c r="AC6" s="9">
        <f>IF(AC5="","",CHOOSE(WEEKDAY($A$1+26),"Sun","Mon","Tue","Wed","Thu","Fri","Sat"))</f>
        <v/>
      </c>
      <c r="AD6" s="9">
        <f>IF(AD5="","",CHOOSE(WEEKDAY($A$1+27),"Sun","Mon","Tue","Wed","Thu","Fri","Sat"))</f>
        <v/>
      </c>
      <c r="AE6" s="9">
        <f>IF(AE5="","",CHOOSE(WEEKDAY($A$1+28),"Sun","Mon","Tue","Wed","Thu","Fri","Sat"))</f>
        <v/>
      </c>
      <c r="AF6" s="9">
        <f>IF(AF5="","",CHOOSE(WEEKDAY($A$1+29),"Sun","Mon","Tue","Wed","Thu","Fri","Sat"))</f>
        <v/>
      </c>
      <c r="AG6" s="9">
        <f>IF(AG5="","",CHOOSE(WEEKDAY($A$1+30),"Sun","Mon","Tue","Wed","Thu","Fri","Sat"))</f>
        <v/>
      </c>
      <c r="AH6" s="10" t="n"/>
      <c r="AI6" s="10" t="n"/>
      <c r="AJ6" s="10" t="n"/>
      <c r="AK6" s="10" t="n"/>
      <c r="AL6" s="10" t="n"/>
      <c r="AM6" s="10" t="n"/>
      <c r="AN6" s="8" t="n"/>
    </row>
    <row r="7" ht="17" customHeight="1">
      <c r="B7" s="30">
        <f>IF(Jan!B7="","",Jan!B7)</f>
        <v/>
      </c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3">
        <f>IF($B7="","",COUNTIF($C7:$AG7,"P"))</f>
        <v/>
      </c>
      <c r="AI7" s="13">
        <f>IF($B7="","",COUNTIF($C7:$AG7,"L"))</f>
        <v/>
      </c>
      <c r="AJ7" s="13">
        <f>IF($B7="","",COUNTIF($C7:$AG7,"A"))</f>
        <v/>
      </c>
      <c r="AK7" s="13">
        <f>IF($B7="","",COUNTIF($C7:$AG7,"E"))</f>
        <v/>
      </c>
      <c r="AL7" s="13">
        <f>IF($B7="","",COUNTIF($C7:$AG7,"S"))</f>
        <v/>
      </c>
      <c r="AM7" s="13">
        <f>IF($B7="","",COUNTIF($C7:$AG7,"V"))</f>
        <v/>
      </c>
      <c r="AN7" s="14">
        <f>IF(COUNTA($C7:$AG7)-COUNTIF($C7:$AG7,"H")=0,"",(AH7+AI7)/(COUNTA($C7:$AG7)-COUNTIF($C7:$AG7,"H")))</f>
        <v/>
      </c>
    </row>
    <row r="8" ht="17" customHeight="1">
      <c r="B8" s="30">
        <f>IF(Jan!B8="","",Jan!B8)</f>
        <v/>
      </c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3">
        <f>IF($B8="","",COUNTIF($C8:$AG8,"P"))</f>
        <v/>
      </c>
      <c r="AI8" s="13">
        <f>IF($B8="","",COUNTIF($C8:$AG8,"L"))</f>
        <v/>
      </c>
      <c r="AJ8" s="13">
        <f>IF($B8="","",COUNTIF($C8:$AG8,"A"))</f>
        <v/>
      </c>
      <c r="AK8" s="13">
        <f>IF($B8="","",COUNTIF($C8:$AG8,"E"))</f>
        <v/>
      </c>
      <c r="AL8" s="13">
        <f>IF($B8="","",COUNTIF($C8:$AG8,"S"))</f>
        <v/>
      </c>
      <c r="AM8" s="13">
        <f>IF($B8="","",COUNTIF($C8:$AG8,"V"))</f>
        <v/>
      </c>
      <c r="AN8" s="14">
        <f>IF(COUNTA($C8:$AG8)-COUNTIF($C8:$AG8,"H")=0,"",(AH8+AI8)/(COUNTA($C8:$AG8)-COUNTIF($C8:$AG8,"H")))</f>
        <v/>
      </c>
    </row>
    <row r="9" ht="17" customHeight="1">
      <c r="B9" s="30">
        <f>IF(Jan!B9="","",Jan!B9)</f>
        <v/>
      </c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3">
        <f>IF($B9="","",COUNTIF($C9:$AG9,"P"))</f>
        <v/>
      </c>
      <c r="AI9" s="13">
        <f>IF($B9="","",COUNTIF($C9:$AG9,"L"))</f>
        <v/>
      </c>
      <c r="AJ9" s="13">
        <f>IF($B9="","",COUNTIF($C9:$AG9,"A"))</f>
        <v/>
      </c>
      <c r="AK9" s="13">
        <f>IF($B9="","",COUNTIF($C9:$AG9,"E"))</f>
        <v/>
      </c>
      <c r="AL9" s="13">
        <f>IF($B9="","",COUNTIF($C9:$AG9,"S"))</f>
        <v/>
      </c>
      <c r="AM9" s="13">
        <f>IF($B9="","",COUNTIF($C9:$AG9,"V"))</f>
        <v/>
      </c>
      <c r="AN9" s="14">
        <f>IF(COUNTA($C9:$AG9)-COUNTIF($C9:$AG9,"H")=0,"",(AH9+AI9)/(COUNTA($C9:$AG9)-COUNTIF($C9:$AG9,"H")))</f>
        <v/>
      </c>
    </row>
    <row r="10" ht="17" customHeight="1">
      <c r="B10" s="30">
        <f>IF(Jan!B10="","",Jan!B10)</f>
        <v/>
      </c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3">
        <f>IF($B10="","",COUNTIF($C10:$AG10,"P"))</f>
        <v/>
      </c>
      <c r="AI10" s="13">
        <f>IF($B10="","",COUNTIF($C10:$AG10,"L"))</f>
        <v/>
      </c>
      <c r="AJ10" s="13">
        <f>IF($B10="","",COUNTIF($C10:$AG10,"A"))</f>
        <v/>
      </c>
      <c r="AK10" s="13">
        <f>IF($B10="","",COUNTIF($C10:$AG10,"E"))</f>
        <v/>
      </c>
      <c r="AL10" s="13">
        <f>IF($B10="","",COUNTIF($C10:$AG10,"S"))</f>
        <v/>
      </c>
      <c r="AM10" s="13">
        <f>IF($B10="","",COUNTIF($C10:$AG10,"V"))</f>
        <v/>
      </c>
      <c r="AN10" s="14">
        <f>IF(COUNTA($C10:$AG10)-COUNTIF($C10:$AG10,"H")=0,"",(AH10+AI10)/(COUNTA($C10:$AG10)-COUNTIF($C10:$AG10,"H")))</f>
        <v/>
      </c>
    </row>
    <row r="11" ht="17" customHeight="1">
      <c r="B11" s="30">
        <f>IF(Jan!B11="","",Jan!B11)</f>
        <v/>
      </c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3">
        <f>IF($B11="","",COUNTIF($C11:$AG11,"P"))</f>
        <v/>
      </c>
      <c r="AI11" s="13">
        <f>IF($B11="","",COUNTIF($C11:$AG11,"L"))</f>
        <v/>
      </c>
      <c r="AJ11" s="13">
        <f>IF($B11="","",COUNTIF($C11:$AG11,"A"))</f>
        <v/>
      </c>
      <c r="AK11" s="13">
        <f>IF($B11="","",COUNTIF($C11:$AG11,"E"))</f>
        <v/>
      </c>
      <c r="AL11" s="13">
        <f>IF($B11="","",COUNTIF($C11:$AG11,"S"))</f>
        <v/>
      </c>
      <c r="AM11" s="13">
        <f>IF($B11="","",COUNTIF($C11:$AG11,"V"))</f>
        <v/>
      </c>
      <c r="AN11" s="14">
        <f>IF(COUNTA($C11:$AG11)-COUNTIF($C11:$AG11,"H")=0,"",(AH11+AI11)/(COUNTA($C11:$AG11)-COUNTIF($C11:$AG11,"H")))</f>
        <v/>
      </c>
    </row>
    <row r="12" ht="17" customHeight="1">
      <c r="B12" s="30">
        <f>IF(Jan!B12="","",Jan!B12)</f>
        <v/>
      </c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3">
        <f>IF($B12="","",COUNTIF($C12:$AG12,"P"))</f>
        <v/>
      </c>
      <c r="AI12" s="13">
        <f>IF($B12="","",COUNTIF($C12:$AG12,"L"))</f>
        <v/>
      </c>
      <c r="AJ12" s="13">
        <f>IF($B12="","",COUNTIF($C12:$AG12,"A"))</f>
        <v/>
      </c>
      <c r="AK12" s="13">
        <f>IF($B12="","",COUNTIF($C12:$AG12,"E"))</f>
        <v/>
      </c>
      <c r="AL12" s="13">
        <f>IF($B12="","",COUNTIF($C12:$AG12,"S"))</f>
        <v/>
      </c>
      <c r="AM12" s="13">
        <f>IF($B12="","",COUNTIF($C12:$AG12,"V"))</f>
        <v/>
      </c>
      <c r="AN12" s="14">
        <f>IF(COUNTA($C12:$AG12)-COUNTIF($C12:$AG12,"H")=0,"",(AH12+AI12)/(COUNTA($C12:$AG12)-COUNTIF($C12:$AG12,"H")))</f>
        <v/>
      </c>
    </row>
    <row r="13" ht="17" customHeight="1">
      <c r="B13" s="30">
        <f>IF(Jan!B13="","",Jan!B13)</f>
        <v/>
      </c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3">
        <f>IF($B13="","",COUNTIF($C13:$AG13,"P"))</f>
        <v/>
      </c>
      <c r="AI13" s="13">
        <f>IF($B13="","",COUNTIF($C13:$AG13,"L"))</f>
        <v/>
      </c>
      <c r="AJ13" s="13">
        <f>IF($B13="","",COUNTIF($C13:$AG13,"A"))</f>
        <v/>
      </c>
      <c r="AK13" s="13">
        <f>IF($B13="","",COUNTIF($C13:$AG13,"E"))</f>
        <v/>
      </c>
      <c r="AL13" s="13">
        <f>IF($B13="","",COUNTIF($C13:$AG13,"S"))</f>
        <v/>
      </c>
      <c r="AM13" s="13">
        <f>IF($B13="","",COUNTIF($C13:$AG13,"V"))</f>
        <v/>
      </c>
      <c r="AN13" s="14">
        <f>IF(COUNTA($C13:$AG13)-COUNTIF($C13:$AG13,"H")=0,"",(AH13+AI13)/(COUNTA($C13:$AG13)-COUNTIF($C13:$AG13,"H")))</f>
        <v/>
      </c>
    </row>
    <row r="14" ht="17" customHeight="1">
      <c r="B14" s="30">
        <f>IF(Jan!B14="","",Jan!B14)</f>
        <v/>
      </c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3">
        <f>IF($B14="","",COUNTIF($C14:$AG14,"P"))</f>
        <v/>
      </c>
      <c r="AI14" s="13">
        <f>IF($B14="","",COUNTIF($C14:$AG14,"L"))</f>
        <v/>
      </c>
      <c r="AJ14" s="13">
        <f>IF($B14="","",COUNTIF($C14:$AG14,"A"))</f>
        <v/>
      </c>
      <c r="AK14" s="13">
        <f>IF($B14="","",COUNTIF($C14:$AG14,"E"))</f>
        <v/>
      </c>
      <c r="AL14" s="13">
        <f>IF($B14="","",COUNTIF($C14:$AG14,"S"))</f>
        <v/>
      </c>
      <c r="AM14" s="13">
        <f>IF($B14="","",COUNTIF($C14:$AG14,"V"))</f>
        <v/>
      </c>
      <c r="AN14" s="14">
        <f>IF(COUNTA($C14:$AG14)-COUNTIF($C14:$AG14,"H")=0,"",(AH14+AI14)/(COUNTA($C14:$AG14)-COUNTIF($C14:$AG14,"H")))</f>
        <v/>
      </c>
    </row>
    <row r="15" ht="17" customHeight="1">
      <c r="B15" s="30">
        <f>IF(Jan!B15="","",Jan!B15)</f>
        <v/>
      </c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3">
        <f>IF($B15="","",COUNTIF($C15:$AG15,"P"))</f>
        <v/>
      </c>
      <c r="AI15" s="13">
        <f>IF($B15="","",COUNTIF($C15:$AG15,"L"))</f>
        <v/>
      </c>
      <c r="AJ15" s="13">
        <f>IF($B15="","",COUNTIF($C15:$AG15,"A"))</f>
        <v/>
      </c>
      <c r="AK15" s="13">
        <f>IF($B15="","",COUNTIF($C15:$AG15,"E"))</f>
        <v/>
      </c>
      <c r="AL15" s="13">
        <f>IF($B15="","",COUNTIF($C15:$AG15,"S"))</f>
        <v/>
      </c>
      <c r="AM15" s="13">
        <f>IF($B15="","",COUNTIF($C15:$AG15,"V"))</f>
        <v/>
      </c>
      <c r="AN15" s="14">
        <f>IF(COUNTA($C15:$AG15)-COUNTIF($C15:$AG15,"H")=0,"",(AH15+AI15)/(COUNTA($C15:$AG15)-COUNTIF($C15:$AG15,"H")))</f>
        <v/>
      </c>
    </row>
    <row r="16" ht="17" customHeight="1">
      <c r="B16" s="30">
        <f>IF(Jan!B16="","",Jan!B16)</f>
        <v/>
      </c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3">
        <f>IF($B16="","",COUNTIF($C16:$AG16,"P"))</f>
        <v/>
      </c>
      <c r="AI16" s="13">
        <f>IF($B16="","",COUNTIF($C16:$AG16,"L"))</f>
        <v/>
      </c>
      <c r="AJ16" s="13">
        <f>IF($B16="","",COUNTIF($C16:$AG16,"A"))</f>
        <v/>
      </c>
      <c r="AK16" s="13">
        <f>IF($B16="","",COUNTIF($C16:$AG16,"E"))</f>
        <v/>
      </c>
      <c r="AL16" s="13">
        <f>IF($B16="","",COUNTIF($C16:$AG16,"S"))</f>
        <v/>
      </c>
      <c r="AM16" s="13">
        <f>IF($B16="","",COUNTIF($C16:$AG16,"V"))</f>
        <v/>
      </c>
      <c r="AN16" s="14">
        <f>IF(COUNTA($C16:$AG16)-COUNTIF($C16:$AG16,"H")=0,"",(AH16+AI16)/(COUNTA($C16:$AG16)-COUNTIF($C16:$AG16,"H")))</f>
        <v/>
      </c>
    </row>
    <row r="17" ht="17" customHeight="1">
      <c r="B17" s="30">
        <f>IF(Jan!B17="","",Jan!B17)</f>
        <v/>
      </c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3">
        <f>IF($B17="","",COUNTIF($C17:$AG17,"P"))</f>
        <v/>
      </c>
      <c r="AI17" s="13">
        <f>IF($B17="","",COUNTIF($C17:$AG17,"L"))</f>
        <v/>
      </c>
      <c r="AJ17" s="13">
        <f>IF($B17="","",COUNTIF($C17:$AG17,"A"))</f>
        <v/>
      </c>
      <c r="AK17" s="13">
        <f>IF($B17="","",COUNTIF($C17:$AG17,"E"))</f>
        <v/>
      </c>
      <c r="AL17" s="13">
        <f>IF($B17="","",COUNTIF($C17:$AG17,"S"))</f>
        <v/>
      </c>
      <c r="AM17" s="13">
        <f>IF($B17="","",COUNTIF($C17:$AG17,"V"))</f>
        <v/>
      </c>
      <c r="AN17" s="14">
        <f>IF(COUNTA($C17:$AG17)-COUNTIF($C17:$AG17,"H")=0,"",(AH17+AI17)/(COUNTA($C17:$AG17)-COUNTIF($C17:$AG17,"H")))</f>
        <v/>
      </c>
    </row>
    <row r="18" ht="17" customHeight="1">
      <c r="B18" s="30">
        <f>IF(Jan!B18="","",Jan!B18)</f>
        <v/>
      </c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3">
        <f>IF($B18="","",COUNTIF($C18:$AG18,"P"))</f>
        <v/>
      </c>
      <c r="AI18" s="13">
        <f>IF($B18="","",COUNTIF($C18:$AG18,"L"))</f>
        <v/>
      </c>
      <c r="AJ18" s="13">
        <f>IF($B18="","",COUNTIF($C18:$AG18,"A"))</f>
        <v/>
      </c>
      <c r="AK18" s="13">
        <f>IF($B18="","",COUNTIF($C18:$AG18,"E"))</f>
        <v/>
      </c>
      <c r="AL18" s="13">
        <f>IF($B18="","",COUNTIF($C18:$AG18,"S"))</f>
        <v/>
      </c>
      <c r="AM18" s="13">
        <f>IF($B18="","",COUNTIF($C18:$AG18,"V"))</f>
        <v/>
      </c>
      <c r="AN18" s="14">
        <f>IF(COUNTA($C18:$AG18)-COUNTIF($C18:$AG18,"H")=0,"",(AH18+AI18)/(COUNTA($C18:$AG18)-COUNTIF($C18:$AG18,"H")))</f>
        <v/>
      </c>
    </row>
    <row r="19" ht="17" customHeight="1">
      <c r="B19" s="30">
        <f>IF(Jan!B19="","",Jan!B19)</f>
        <v/>
      </c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3">
        <f>IF($B19="","",COUNTIF($C19:$AG19,"P"))</f>
        <v/>
      </c>
      <c r="AI19" s="13">
        <f>IF($B19="","",COUNTIF($C19:$AG19,"L"))</f>
        <v/>
      </c>
      <c r="AJ19" s="13">
        <f>IF($B19="","",COUNTIF($C19:$AG19,"A"))</f>
        <v/>
      </c>
      <c r="AK19" s="13">
        <f>IF($B19="","",COUNTIF($C19:$AG19,"E"))</f>
        <v/>
      </c>
      <c r="AL19" s="13">
        <f>IF($B19="","",COUNTIF($C19:$AG19,"S"))</f>
        <v/>
      </c>
      <c r="AM19" s="13">
        <f>IF($B19="","",COUNTIF($C19:$AG19,"V"))</f>
        <v/>
      </c>
      <c r="AN19" s="14">
        <f>IF(COUNTA($C19:$AG19)-COUNTIF($C19:$AG19,"H")=0,"",(AH19+AI19)/(COUNTA($C19:$AG19)-COUNTIF($C19:$AG19,"H")))</f>
        <v/>
      </c>
    </row>
    <row r="20" ht="17" customHeight="1">
      <c r="B20" s="30">
        <f>IF(Jan!B20="","",Jan!B20)</f>
        <v/>
      </c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2" t="n"/>
      <c r="AH20" s="13">
        <f>IF($B20="","",COUNTIF($C20:$AG20,"P"))</f>
        <v/>
      </c>
      <c r="AI20" s="13">
        <f>IF($B20="","",COUNTIF($C20:$AG20,"L"))</f>
        <v/>
      </c>
      <c r="AJ20" s="13">
        <f>IF($B20="","",COUNTIF($C20:$AG20,"A"))</f>
        <v/>
      </c>
      <c r="AK20" s="13">
        <f>IF($B20="","",COUNTIF($C20:$AG20,"E"))</f>
        <v/>
      </c>
      <c r="AL20" s="13">
        <f>IF($B20="","",COUNTIF($C20:$AG20,"S"))</f>
        <v/>
      </c>
      <c r="AM20" s="13">
        <f>IF($B20="","",COUNTIF($C20:$AG20,"V"))</f>
        <v/>
      </c>
      <c r="AN20" s="14">
        <f>IF(COUNTA($C20:$AG20)-COUNTIF($C20:$AG20,"H")=0,"",(AH20+AI20)/(COUNTA($C20:$AG20)-COUNTIF($C20:$AG20,"H")))</f>
        <v/>
      </c>
    </row>
    <row r="21" ht="17" customHeight="1">
      <c r="B21" s="30">
        <f>IF(Jan!B21="","",Jan!B21)</f>
        <v/>
      </c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3">
        <f>IF($B21="","",COUNTIF($C21:$AG21,"P"))</f>
        <v/>
      </c>
      <c r="AI21" s="13">
        <f>IF($B21="","",COUNTIF($C21:$AG21,"L"))</f>
        <v/>
      </c>
      <c r="AJ21" s="13">
        <f>IF($B21="","",COUNTIF($C21:$AG21,"A"))</f>
        <v/>
      </c>
      <c r="AK21" s="13">
        <f>IF($B21="","",COUNTIF($C21:$AG21,"E"))</f>
        <v/>
      </c>
      <c r="AL21" s="13">
        <f>IF($B21="","",COUNTIF($C21:$AG21,"S"))</f>
        <v/>
      </c>
      <c r="AM21" s="13">
        <f>IF($B21="","",COUNTIF($C21:$AG21,"V"))</f>
        <v/>
      </c>
      <c r="AN21" s="14">
        <f>IF(COUNTA($C21:$AG21)-COUNTIF($C21:$AG21,"H")=0,"",(AH21+AI21)/(COUNTA($C21:$AG21)-COUNTIF($C21:$AG21,"H")))</f>
        <v/>
      </c>
    </row>
    <row r="22" ht="17" customHeight="1">
      <c r="B22" s="30">
        <f>IF(Jan!B22="","",Jan!B22)</f>
        <v/>
      </c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2" t="n"/>
      <c r="X22" s="12" t="n"/>
      <c r="Y22" s="12" t="n"/>
      <c r="Z22" s="12" t="n"/>
      <c r="AA22" s="12" t="n"/>
      <c r="AB22" s="12" t="n"/>
      <c r="AC22" s="12" t="n"/>
      <c r="AD22" s="12" t="n"/>
      <c r="AE22" s="12" t="n"/>
      <c r="AF22" s="12" t="n"/>
      <c r="AG22" s="12" t="n"/>
      <c r="AH22" s="13">
        <f>IF($B22="","",COUNTIF($C22:$AG22,"P"))</f>
        <v/>
      </c>
      <c r="AI22" s="13">
        <f>IF($B22="","",COUNTIF($C22:$AG22,"L"))</f>
        <v/>
      </c>
      <c r="AJ22" s="13">
        <f>IF($B22="","",COUNTIF($C22:$AG22,"A"))</f>
        <v/>
      </c>
      <c r="AK22" s="13">
        <f>IF($B22="","",COUNTIF($C22:$AG22,"E"))</f>
        <v/>
      </c>
      <c r="AL22" s="13">
        <f>IF($B22="","",COUNTIF($C22:$AG22,"S"))</f>
        <v/>
      </c>
      <c r="AM22" s="13">
        <f>IF($B22="","",COUNTIF($C22:$AG22,"V"))</f>
        <v/>
      </c>
      <c r="AN22" s="14">
        <f>IF(COUNTA($C22:$AG22)-COUNTIF($C22:$AG22,"H")=0,"",(AH22+AI22)/(COUNTA($C22:$AG22)-COUNTIF($C22:$AG22,"H")))</f>
        <v/>
      </c>
    </row>
    <row r="23" ht="17" customHeight="1">
      <c r="B23" s="30">
        <f>IF(Jan!B23="","",Jan!B23)</f>
        <v/>
      </c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2" t="n"/>
      <c r="AH23" s="13">
        <f>IF($B23="","",COUNTIF($C23:$AG23,"P"))</f>
        <v/>
      </c>
      <c r="AI23" s="13">
        <f>IF($B23="","",COUNTIF($C23:$AG23,"L"))</f>
        <v/>
      </c>
      <c r="AJ23" s="13">
        <f>IF($B23="","",COUNTIF($C23:$AG23,"A"))</f>
        <v/>
      </c>
      <c r="AK23" s="13">
        <f>IF($B23="","",COUNTIF($C23:$AG23,"E"))</f>
        <v/>
      </c>
      <c r="AL23" s="13">
        <f>IF($B23="","",COUNTIF($C23:$AG23,"S"))</f>
        <v/>
      </c>
      <c r="AM23" s="13">
        <f>IF($B23="","",COUNTIF($C23:$AG23,"V"))</f>
        <v/>
      </c>
      <c r="AN23" s="14">
        <f>IF(COUNTA($C23:$AG23)-COUNTIF($C23:$AG23,"H")=0,"",(AH23+AI23)/(COUNTA($C23:$AG23)-COUNTIF($C23:$AG23,"H")))</f>
        <v/>
      </c>
    </row>
    <row r="24" ht="17" customHeight="1">
      <c r="B24" s="30">
        <f>IF(Jan!B24="","",Jan!B24)</f>
        <v/>
      </c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3">
        <f>IF($B24="","",COUNTIF($C24:$AG24,"P"))</f>
        <v/>
      </c>
      <c r="AI24" s="13">
        <f>IF($B24="","",COUNTIF($C24:$AG24,"L"))</f>
        <v/>
      </c>
      <c r="AJ24" s="13">
        <f>IF($B24="","",COUNTIF($C24:$AG24,"A"))</f>
        <v/>
      </c>
      <c r="AK24" s="13">
        <f>IF($B24="","",COUNTIF($C24:$AG24,"E"))</f>
        <v/>
      </c>
      <c r="AL24" s="13">
        <f>IF($B24="","",COUNTIF($C24:$AG24,"S"))</f>
        <v/>
      </c>
      <c r="AM24" s="13">
        <f>IF($B24="","",COUNTIF($C24:$AG24,"V"))</f>
        <v/>
      </c>
      <c r="AN24" s="14">
        <f>IF(COUNTA($C24:$AG24)-COUNTIF($C24:$AG24,"H")=0,"",(AH24+AI24)/(COUNTA($C24:$AG24)-COUNTIF($C24:$AG24,"H")))</f>
        <v/>
      </c>
    </row>
    <row r="25" ht="17" customHeight="1">
      <c r="B25" s="30">
        <f>IF(Jan!B25="","",Jan!B25)</f>
        <v/>
      </c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2" t="n"/>
      <c r="AH25" s="13">
        <f>IF($B25="","",COUNTIF($C25:$AG25,"P"))</f>
        <v/>
      </c>
      <c r="AI25" s="13">
        <f>IF($B25="","",COUNTIF($C25:$AG25,"L"))</f>
        <v/>
      </c>
      <c r="AJ25" s="13">
        <f>IF($B25="","",COUNTIF($C25:$AG25,"A"))</f>
        <v/>
      </c>
      <c r="AK25" s="13">
        <f>IF($B25="","",COUNTIF($C25:$AG25,"E"))</f>
        <v/>
      </c>
      <c r="AL25" s="13">
        <f>IF($B25="","",COUNTIF($C25:$AG25,"S"))</f>
        <v/>
      </c>
      <c r="AM25" s="13">
        <f>IF($B25="","",COUNTIF($C25:$AG25,"V"))</f>
        <v/>
      </c>
      <c r="AN25" s="14">
        <f>IF(COUNTA($C25:$AG25)-COUNTIF($C25:$AG25,"H")=0,"",(AH25+AI25)/(COUNTA($C25:$AG25)-COUNTIF($C25:$AG25,"H")))</f>
        <v/>
      </c>
    </row>
    <row r="26" ht="17" customHeight="1">
      <c r="B26" s="30">
        <f>IF(Jan!B26="","",Jan!B26)</f>
        <v/>
      </c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3">
        <f>IF($B26="","",COUNTIF($C26:$AG26,"P"))</f>
        <v/>
      </c>
      <c r="AI26" s="13">
        <f>IF($B26="","",COUNTIF($C26:$AG26,"L"))</f>
        <v/>
      </c>
      <c r="AJ26" s="13">
        <f>IF($B26="","",COUNTIF($C26:$AG26,"A"))</f>
        <v/>
      </c>
      <c r="AK26" s="13">
        <f>IF($B26="","",COUNTIF($C26:$AG26,"E"))</f>
        <v/>
      </c>
      <c r="AL26" s="13">
        <f>IF($B26="","",COUNTIF($C26:$AG26,"S"))</f>
        <v/>
      </c>
      <c r="AM26" s="13">
        <f>IF($B26="","",COUNTIF($C26:$AG26,"V"))</f>
        <v/>
      </c>
      <c r="AN26" s="14">
        <f>IF(COUNTA($C26:$AG26)-COUNTIF($C26:$AG26,"H")=0,"",(AH26+AI26)/(COUNTA($C26:$AG26)-COUNTIF($C26:$AG26,"H")))</f>
        <v/>
      </c>
    </row>
    <row r="27" ht="17" customHeight="1">
      <c r="B27" s="30">
        <f>IF(Jan!B27="","",Jan!B27)</f>
        <v/>
      </c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2" t="n"/>
      <c r="AH27" s="13">
        <f>IF($B27="","",COUNTIF($C27:$AG27,"P"))</f>
        <v/>
      </c>
      <c r="AI27" s="13">
        <f>IF($B27="","",COUNTIF($C27:$AG27,"L"))</f>
        <v/>
      </c>
      <c r="AJ27" s="13">
        <f>IF($B27="","",COUNTIF($C27:$AG27,"A"))</f>
        <v/>
      </c>
      <c r="AK27" s="13">
        <f>IF($B27="","",COUNTIF($C27:$AG27,"E"))</f>
        <v/>
      </c>
      <c r="AL27" s="13">
        <f>IF($B27="","",COUNTIF($C27:$AG27,"S"))</f>
        <v/>
      </c>
      <c r="AM27" s="13">
        <f>IF($B27="","",COUNTIF($C27:$AG27,"V"))</f>
        <v/>
      </c>
      <c r="AN27" s="14">
        <f>IF(COUNTA($C27:$AG27)-COUNTIF($C27:$AG27,"H")=0,"",(AH27+AI27)/(COUNTA($C27:$AG27)-COUNTIF($C27:$AG27,"H")))</f>
        <v/>
      </c>
    </row>
    <row r="28" ht="17" customHeight="1">
      <c r="B28" s="30">
        <f>IF(Jan!B28="","",Jan!B28)</f>
        <v/>
      </c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2" t="n"/>
      <c r="AB28" s="12" t="n"/>
      <c r="AC28" s="12" t="n"/>
      <c r="AD28" s="12" t="n"/>
      <c r="AE28" s="12" t="n"/>
      <c r="AF28" s="12" t="n"/>
      <c r="AG28" s="12" t="n"/>
      <c r="AH28" s="13">
        <f>IF($B28="","",COUNTIF($C28:$AG28,"P"))</f>
        <v/>
      </c>
      <c r="AI28" s="13">
        <f>IF($B28="","",COUNTIF($C28:$AG28,"L"))</f>
        <v/>
      </c>
      <c r="AJ28" s="13">
        <f>IF($B28="","",COUNTIF($C28:$AG28,"A"))</f>
        <v/>
      </c>
      <c r="AK28" s="13">
        <f>IF($B28="","",COUNTIF($C28:$AG28,"E"))</f>
        <v/>
      </c>
      <c r="AL28" s="13">
        <f>IF($B28="","",COUNTIF($C28:$AG28,"S"))</f>
        <v/>
      </c>
      <c r="AM28" s="13">
        <f>IF($B28="","",COUNTIF($C28:$AG28,"V"))</f>
        <v/>
      </c>
      <c r="AN28" s="14">
        <f>IF(COUNTA($C28:$AG28)-COUNTIF($C28:$AG28,"H")=0,"",(AH28+AI28)/(COUNTA($C28:$AG28)-COUNTIF($C28:$AG28,"H")))</f>
        <v/>
      </c>
    </row>
    <row r="29" ht="17" customHeight="1">
      <c r="B29" s="30">
        <f>IF(Jan!B29="","",Jan!B29)</f>
        <v/>
      </c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  <c r="W29" s="12" t="n"/>
      <c r="X29" s="12" t="n"/>
      <c r="Y29" s="12" t="n"/>
      <c r="Z29" s="12" t="n"/>
      <c r="AA29" s="12" t="n"/>
      <c r="AB29" s="12" t="n"/>
      <c r="AC29" s="12" t="n"/>
      <c r="AD29" s="12" t="n"/>
      <c r="AE29" s="12" t="n"/>
      <c r="AF29" s="12" t="n"/>
      <c r="AG29" s="12" t="n"/>
      <c r="AH29" s="13">
        <f>IF($B29="","",COUNTIF($C29:$AG29,"P"))</f>
        <v/>
      </c>
      <c r="AI29" s="13">
        <f>IF($B29="","",COUNTIF($C29:$AG29,"L"))</f>
        <v/>
      </c>
      <c r="AJ29" s="13">
        <f>IF($B29="","",COUNTIF($C29:$AG29,"A"))</f>
        <v/>
      </c>
      <c r="AK29" s="13">
        <f>IF($B29="","",COUNTIF($C29:$AG29,"E"))</f>
        <v/>
      </c>
      <c r="AL29" s="13">
        <f>IF($B29="","",COUNTIF($C29:$AG29,"S"))</f>
        <v/>
      </c>
      <c r="AM29" s="13">
        <f>IF($B29="","",COUNTIF($C29:$AG29,"V"))</f>
        <v/>
      </c>
      <c r="AN29" s="14">
        <f>IF(COUNTA($C29:$AG29)-COUNTIF($C29:$AG29,"H")=0,"",(AH29+AI29)/(COUNTA($C29:$AG29)-COUNTIF($C29:$AG29,"H")))</f>
        <v/>
      </c>
    </row>
    <row r="30" ht="17" customHeight="1">
      <c r="B30" s="30">
        <f>IF(Jan!B30="","",Jan!B30)</f>
        <v/>
      </c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  <c r="V30" s="12" t="n"/>
      <c r="W30" s="12" t="n"/>
      <c r="X30" s="12" t="n"/>
      <c r="Y30" s="12" t="n"/>
      <c r="Z30" s="12" t="n"/>
      <c r="AA30" s="12" t="n"/>
      <c r="AB30" s="12" t="n"/>
      <c r="AC30" s="12" t="n"/>
      <c r="AD30" s="12" t="n"/>
      <c r="AE30" s="12" t="n"/>
      <c r="AF30" s="12" t="n"/>
      <c r="AG30" s="12" t="n"/>
      <c r="AH30" s="13">
        <f>IF($B30="","",COUNTIF($C30:$AG30,"P"))</f>
        <v/>
      </c>
      <c r="AI30" s="13">
        <f>IF($B30="","",COUNTIF($C30:$AG30,"L"))</f>
        <v/>
      </c>
      <c r="AJ30" s="13">
        <f>IF($B30="","",COUNTIF($C30:$AG30,"A"))</f>
        <v/>
      </c>
      <c r="AK30" s="13">
        <f>IF($B30="","",COUNTIF($C30:$AG30,"E"))</f>
        <v/>
      </c>
      <c r="AL30" s="13">
        <f>IF($B30="","",COUNTIF($C30:$AG30,"S"))</f>
        <v/>
      </c>
      <c r="AM30" s="13">
        <f>IF($B30="","",COUNTIF($C30:$AG30,"V"))</f>
        <v/>
      </c>
      <c r="AN30" s="14">
        <f>IF(COUNTA($C30:$AG30)-COUNTIF($C30:$AG30,"H")=0,"",(AH30+AI30)/(COUNTA($C30:$AG30)-COUNTIF($C30:$AG30,"H")))</f>
        <v/>
      </c>
    </row>
    <row r="31" ht="17" customHeight="1">
      <c r="B31" s="30">
        <f>IF(Jan!B31="","",Jan!B31)</f>
        <v/>
      </c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  <c r="AA31" s="12" t="n"/>
      <c r="AB31" s="12" t="n"/>
      <c r="AC31" s="12" t="n"/>
      <c r="AD31" s="12" t="n"/>
      <c r="AE31" s="12" t="n"/>
      <c r="AF31" s="12" t="n"/>
      <c r="AG31" s="12" t="n"/>
      <c r="AH31" s="13">
        <f>IF($B31="","",COUNTIF($C31:$AG31,"P"))</f>
        <v/>
      </c>
      <c r="AI31" s="13">
        <f>IF($B31="","",COUNTIF($C31:$AG31,"L"))</f>
        <v/>
      </c>
      <c r="AJ31" s="13">
        <f>IF($B31="","",COUNTIF($C31:$AG31,"A"))</f>
        <v/>
      </c>
      <c r="AK31" s="13">
        <f>IF($B31="","",COUNTIF($C31:$AG31,"E"))</f>
        <v/>
      </c>
      <c r="AL31" s="13">
        <f>IF($B31="","",COUNTIF($C31:$AG31,"S"))</f>
        <v/>
      </c>
      <c r="AM31" s="13">
        <f>IF($B31="","",COUNTIF($C31:$AG31,"V"))</f>
        <v/>
      </c>
      <c r="AN31" s="14">
        <f>IF(COUNTA($C31:$AG31)-COUNTIF($C31:$AG31,"H")=0,"",(AH31+AI31)/(COUNTA($C31:$AG31)-COUNTIF($C31:$AG31,"H")))</f>
        <v/>
      </c>
    </row>
    <row r="32">
      <c r="B32" s="15" t="inlineStr">
        <is>
          <t>PRESENT (P+L)</t>
        </is>
      </c>
      <c r="C32" s="16">
        <f>IF(COUNTA(C7:C31)=0,"",COUNTIF(C7:C31,"P")+COUNTIF(C7:C31,"L"))</f>
        <v/>
      </c>
      <c r="D32" s="16">
        <f>IF(COUNTA(D7:D31)=0,"",COUNTIF(D7:D31,"P")+COUNTIF(D7:D31,"L"))</f>
        <v/>
      </c>
      <c r="E32" s="16">
        <f>IF(COUNTA(E7:E31)=0,"",COUNTIF(E7:E31,"P")+COUNTIF(E7:E31,"L"))</f>
        <v/>
      </c>
      <c r="F32" s="16">
        <f>IF(COUNTA(F7:F31)=0,"",COUNTIF(F7:F31,"P")+COUNTIF(F7:F31,"L"))</f>
        <v/>
      </c>
      <c r="G32" s="16">
        <f>IF(COUNTA(G7:G31)=0,"",COUNTIF(G7:G31,"P")+COUNTIF(G7:G31,"L"))</f>
        <v/>
      </c>
      <c r="H32" s="16">
        <f>IF(COUNTA(H7:H31)=0,"",COUNTIF(H7:H31,"P")+COUNTIF(H7:H31,"L"))</f>
        <v/>
      </c>
      <c r="I32" s="16">
        <f>IF(COUNTA(I7:I31)=0,"",COUNTIF(I7:I31,"P")+COUNTIF(I7:I31,"L"))</f>
        <v/>
      </c>
      <c r="J32" s="16">
        <f>IF(COUNTA(J7:J31)=0,"",COUNTIF(J7:J31,"P")+COUNTIF(J7:J31,"L"))</f>
        <v/>
      </c>
      <c r="K32" s="16">
        <f>IF(COUNTA(K7:K31)=0,"",COUNTIF(K7:K31,"P")+COUNTIF(K7:K31,"L"))</f>
        <v/>
      </c>
      <c r="L32" s="16">
        <f>IF(COUNTA(L7:L31)=0,"",COUNTIF(L7:L31,"P")+COUNTIF(L7:L31,"L"))</f>
        <v/>
      </c>
      <c r="M32" s="16">
        <f>IF(COUNTA(M7:M31)=0,"",COUNTIF(M7:M31,"P")+COUNTIF(M7:M31,"L"))</f>
        <v/>
      </c>
      <c r="N32" s="16">
        <f>IF(COUNTA(N7:N31)=0,"",COUNTIF(N7:N31,"P")+COUNTIF(N7:N31,"L"))</f>
        <v/>
      </c>
      <c r="O32" s="16">
        <f>IF(COUNTA(O7:O31)=0,"",COUNTIF(O7:O31,"P")+COUNTIF(O7:O31,"L"))</f>
        <v/>
      </c>
      <c r="P32" s="16">
        <f>IF(COUNTA(P7:P31)=0,"",COUNTIF(P7:P31,"P")+COUNTIF(P7:P31,"L"))</f>
        <v/>
      </c>
      <c r="Q32" s="16">
        <f>IF(COUNTA(Q7:Q31)=0,"",COUNTIF(Q7:Q31,"P")+COUNTIF(Q7:Q31,"L"))</f>
        <v/>
      </c>
      <c r="R32" s="16">
        <f>IF(COUNTA(R7:R31)=0,"",COUNTIF(R7:R31,"P")+COUNTIF(R7:R31,"L"))</f>
        <v/>
      </c>
      <c r="S32" s="16">
        <f>IF(COUNTA(S7:S31)=0,"",COUNTIF(S7:S31,"P")+COUNTIF(S7:S31,"L"))</f>
        <v/>
      </c>
      <c r="T32" s="16">
        <f>IF(COUNTA(T7:T31)=0,"",COUNTIF(T7:T31,"P")+COUNTIF(T7:T31,"L"))</f>
        <v/>
      </c>
      <c r="U32" s="16">
        <f>IF(COUNTA(U7:U31)=0,"",COUNTIF(U7:U31,"P")+COUNTIF(U7:U31,"L"))</f>
        <v/>
      </c>
      <c r="V32" s="16">
        <f>IF(COUNTA(V7:V31)=0,"",COUNTIF(V7:V31,"P")+COUNTIF(V7:V31,"L"))</f>
        <v/>
      </c>
      <c r="W32" s="16">
        <f>IF(COUNTA(W7:W31)=0,"",COUNTIF(W7:W31,"P")+COUNTIF(W7:W31,"L"))</f>
        <v/>
      </c>
      <c r="X32" s="16">
        <f>IF(COUNTA(X7:X31)=0,"",COUNTIF(X7:X31,"P")+COUNTIF(X7:X31,"L"))</f>
        <v/>
      </c>
      <c r="Y32" s="16">
        <f>IF(COUNTA(Y7:Y31)=0,"",COUNTIF(Y7:Y31,"P")+COUNTIF(Y7:Y31,"L"))</f>
        <v/>
      </c>
      <c r="Z32" s="16">
        <f>IF(COUNTA(Z7:Z31)=0,"",COUNTIF(Z7:Z31,"P")+COUNTIF(Z7:Z31,"L"))</f>
        <v/>
      </c>
      <c r="AA32" s="16">
        <f>IF(COUNTA(AA7:AA31)=0,"",COUNTIF(AA7:AA31,"P")+COUNTIF(AA7:AA31,"L"))</f>
        <v/>
      </c>
      <c r="AB32" s="16">
        <f>IF(COUNTA(AB7:AB31)=0,"",COUNTIF(AB7:AB31,"P")+COUNTIF(AB7:AB31,"L"))</f>
        <v/>
      </c>
      <c r="AC32" s="16">
        <f>IF(COUNTA(AC7:AC31)=0,"",COUNTIF(AC7:AC31,"P")+COUNTIF(AC7:AC31,"L"))</f>
        <v/>
      </c>
      <c r="AD32" s="16">
        <f>IF(COUNTA(AD7:AD31)=0,"",COUNTIF(AD7:AD31,"P")+COUNTIF(AD7:AD31,"L"))</f>
        <v/>
      </c>
      <c r="AE32" s="16">
        <f>IF(COUNTA(AE7:AE31)=0,"",COUNTIF(AE7:AE31,"P")+COUNTIF(AE7:AE31,"L"))</f>
        <v/>
      </c>
      <c r="AF32" s="16">
        <f>IF(COUNTA(AF7:AF31)=0,"",COUNTIF(AF7:AF31,"P")+COUNTIF(AF7:AF31,"L"))</f>
        <v/>
      </c>
      <c r="AG32" s="16">
        <f>IF(COUNTA(AG7:AG31)=0,"",COUNTIF(AG7:AG31,"P")+COUNTIF(AG7:AG31,"L"))</f>
        <v/>
      </c>
      <c r="AH32" s="17" t="n"/>
      <c r="AI32" s="17" t="n"/>
      <c r="AJ32" s="17" t="n"/>
      <c r="AK32" s="17" t="n"/>
      <c r="AL32" s="17" t="n"/>
      <c r="AM32" s="17" t="n"/>
      <c r="AN32" s="17" t="n"/>
    </row>
    <row r="34">
      <c r="B34" s="18" t="inlineStr">
        <is>
          <t>KEY</t>
        </is>
      </c>
      <c r="C34" s="19" t="inlineStr">
        <is>
          <t>P</t>
        </is>
      </c>
      <c r="D34" s="20" t="inlineStr">
        <is>
          <t>Present</t>
        </is>
      </c>
      <c r="G34" s="21" t="inlineStr">
        <is>
          <t>L</t>
        </is>
      </c>
      <c r="H34" s="20" t="inlineStr">
        <is>
          <t>Late</t>
        </is>
      </c>
      <c r="K34" s="22" t="inlineStr">
        <is>
          <t>A</t>
        </is>
      </c>
      <c r="L34" s="20" t="inlineStr">
        <is>
          <t>Absent</t>
        </is>
      </c>
      <c r="O34" s="23" t="inlineStr">
        <is>
          <t>E</t>
        </is>
      </c>
      <c r="P34" s="20" t="inlineStr">
        <is>
          <t>Excused</t>
        </is>
      </c>
      <c r="S34" s="24" t="inlineStr">
        <is>
          <t>S</t>
        </is>
      </c>
      <c r="T34" s="20" t="inlineStr">
        <is>
          <t>Sick</t>
        </is>
      </c>
      <c r="W34" s="25" t="inlineStr">
        <is>
          <t>V</t>
        </is>
      </c>
      <c r="X34" s="20" t="inlineStr">
        <is>
          <t>Vacation</t>
        </is>
      </c>
      <c r="AA34" s="26" t="inlineStr">
        <is>
          <t>H</t>
        </is>
      </c>
      <c r="AB34" s="20" t="inlineStr">
        <is>
          <t>Holiday</t>
        </is>
      </c>
      <c r="AH34" s="27" t="inlineStr">
        <is>
          <t>Rate = (P + L) ÷ marked days, holidays excluded</t>
        </is>
      </c>
    </row>
    <row r="36">
      <c r="B36" s="28" t="inlineStr">
        <is>
          <t>Free template from niftyshelf.com  ·  free for personal &amp; commercial use</t>
        </is>
      </c>
    </row>
  </sheetData>
  <mergeCells count="8">
    <mergeCell ref="T34:V34"/>
    <mergeCell ref="X34:Z34"/>
    <mergeCell ref="AB34:AD34"/>
    <mergeCell ref="AH2:AO2"/>
    <mergeCell ref="H34:J34"/>
    <mergeCell ref="L34:N34"/>
    <mergeCell ref="P34:R34"/>
    <mergeCell ref="D34:F34"/>
  </mergeCells>
  <conditionalFormatting sqref="C7:AG31">
    <cfRule type="expression" priority="1" dxfId="0" stopIfTrue="0">
      <formula>C7="L"</formula>
    </cfRule>
    <cfRule type="expression" priority="2" dxfId="1" stopIfTrue="0">
      <formula>C7="A"</formula>
    </cfRule>
    <cfRule type="expression" priority="3" dxfId="2" stopIfTrue="0">
      <formula>C7="E"</formula>
    </cfRule>
    <cfRule type="expression" priority="4" dxfId="3" stopIfTrue="0">
      <formula>C7="S"</formula>
    </cfRule>
    <cfRule type="expression" priority="5" dxfId="4" stopIfTrue="0">
      <formula>C7="V"</formula>
    </cfRule>
    <cfRule type="expression" priority="6" dxfId="5" stopIfTrue="0">
      <formula>C7="H"</formula>
    </cfRule>
    <cfRule type="expression" priority="7" dxfId="6" stopIfTrue="0">
      <formula>C$5=""</formula>
    </cfRule>
    <cfRule type="expression" priority="8" dxfId="7" stopIfTrue="0">
      <formula>OR(C$6="Sat",C$6="Sun")</formula>
    </cfRule>
  </conditionalFormatting>
  <conditionalFormatting sqref="AN7:AN31">
    <cfRule type="expression" priority="9" dxfId="8" stopIfTrue="0">
      <formula>AND(AN7&lt;&gt;"",AN7&lt;0.9)</formula>
    </cfRule>
  </conditionalFormatting>
  <dataValidations count="1">
    <dataValidation sqref="C7:AG31" showDropDown="0" showInputMessage="0" showErrorMessage="0" allowBlank="1" type="list" errorStyle="warning">
      <formula1>"P,L,A,E,S,V,H"</formula1>
    </dataValidation>
  </dataValidations>
  <printOptions horizontalCentered="1"/>
  <pageMargins left="0.4" right="0.4" top="0.45" bottom="0.45" header="0.2" footer="0.2"/>
  <pageSetup orientation="landscape" paperSize="1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O3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0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5.2" customWidth="1" min="34" max="34"/>
    <col width="5.2" customWidth="1" min="35" max="35"/>
    <col width="5.2" customWidth="1" min="36" max="36"/>
    <col width="5.2" customWidth="1" min="37" max="37"/>
    <col width="5.2" customWidth="1" min="38" max="38"/>
    <col width="5.2" customWidth="1" min="39" max="39"/>
    <col width="7.5" customWidth="1" min="40" max="40"/>
    <col width="2.5" customWidth="1" min="41" max="41"/>
  </cols>
  <sheetData>
    <row r="1">
      <c r="A1" s="1">
        <f>DATE(2027,12,1)</f>
        <v/>
      </c>
    </row>
    <row r="2" ht="32" customHeight="1">
      <c r="B2" s="2" t="inlineStr">
        <is>
          <t>December 2027</t>
        </is>
      </c>
      <c r="AH2" s="29">
        <f>Jan!AH2</f>
        <v/>
      </c>
    </row>
    <row r="3">
      <c r="B3" s="4" t="inlineStr">
        <is>
          <t>Monthly attendance — P present · L late · A absent · E excused · S sick · V vacation · H holiday</t>
        </is>
      </c>
    </row>
    <row r="5" ht="18" customHeight="1">
      <c r="B5" s="5" t="inlineStr">
        <is>
          <t>NAME</t>
        </is>
      </c>
      <c r="C5" s="6">
        <f>IF(MONTH($A$1+0)=12,DAY($A$1+0),"")</f>
        <v/>
      </c>
      <c r="D5" s="6">
        <f>IF(MONTH($A$1+1)=12,DAY($A$1+1),"")</f>
        <v/>
      </c>
      <c r="E5" s="6">
        <f>IF(MONTH($A$1+2)=12,DAY($A$1+2),"")</f>
        <v/>
      </c>
      <c r="F5" s="6">
        <f>IF(MONTH($A$1+3)=12,DAY($A$1+3),"")</f>
        <v/>
      </c>
      <c r="G5" s="6">
        <f>IF(MONTH($A$1+4)=12,DAY($A$1+4),"")</f>
        <v/>
      </c>
      <c r="H5" s="6">
        <f>IF(MONTH($A$1+5)=12,DAY($A$1+5),"")</f>
        <v/>
      </c>
      <c r="I5" s="6">
        <f>IF(MONTH($A$1+6)=12,DAY($A$1+6),"")</f>
        <v/>
      </c>
      <c r="J5" s="6">
        <f>IF(MONTH($A$1+7)=12,DAY($A$1+7),"")</f>
        <v/>
      </c>
      <c r="K5" s="6">
        <f>IF(MONTH($A$1+8)=12,DAY($A$1+8),"")</f>
        <v/>
      </c>
      <c r="L5" s="6">
        <f>IF(MONTH($A$1+9)=12,DAY($A$1+9),"")</f>
        <v/>
      </c>
      <c r="M5" s="6">
        <f>IF(MONTH($A$1+10)=12,DAY($A$1+10),"")</f>
        <v/>
      </c>
      <c r="N5" s="6">
        <f>IF(MONTH($A$1+11)=12,DAY($A$1+11),"")</f>
        <v/>
      </c>
      <c r="O5" s="6">
        <f>IF(MONTH($A$1+12)=12,DAY($A$1+12),"")</f>
        <v/>
      </c>
      <c r="P5" s="6">
        <f>IF(MONTH($A$1+13)=12,DAY($A$1+13),"")</f>
        <v/>
      </c>
      <c r="Q5" s="6">
        <f>IF(MONTH($A$1+14)=12,DAY($A$1+14),"")</f>
        <v/>
      </c>
      <c r="R5" s="6">
        <f>IF(MONTH($A$1+15)=12,DAY($A$1+15),"")</f>
        <v/>
      </c>
      <c r="S5" s="6">
        <f>IF(MONTH($A$1+16)=12,DAY($A$1+16),"")</f>
        <v/>
      </c>
      <c r="T5" s="6">
        <f>IF(MONTH($A$1+17)=12,DAY($A$1+17),"")</f>
        <v/>
      </c>
      <c r="U5" s="6">
        <f>IF(MONTH($A$1+18)=12,DAY($A$1+18),"")</f>
        <v/>
      </c>
      <c r="V5" s="6">
        <f>IF(MONTH($A$1+19)=12,DAY($A$1+19),"")</f>
        <v/>
      </c>
      <c r="W5" s="6">
        <f>IF(MONTH($A$1+20)=12,DAY($A$1+20),"")</f>
        <v/>
      </c>
      <c r="X5" s="6">
        <f>IF(MONTH($A$1+21)=12,DAY($A$1+21),"")</f>
        <v/>
      </c>
      <c r="Y5" s="6">
        <f>IF(MONTH($A$1+22)=12,DAY($A$1+22),"")</f>
        <v/>
      </c>
      <c r="Z5" s="6">
        <f>IF(MONTH($A$1+23)=12,DAY($A$1+23),"")</f>
        <v/>
      </c>
      <c r="AA5" s="6">
        <f>IF(MONTH($A$1+24)=12,DAY($A$1+24),"")</f>
        <v/>
      </c>
      <c r="AB5" s="6">
        <f>IF(MONTH($A$1+25)=12,DAY($A$1+25),"")</f>
        <v/>
      </c>
      <c r="AC5" s="6">
        <f>IF(MONTH($A$1+26)=12,DAY($A$1+26),"")</f>
        <v/>
      </c>
      <c r="AD5" s="6">
        <f>IF(MONTH($A$1+27)=12,DAY($A$1+27),"")</f>
        <v/>
      </c>
      <c r="AE5" s="6">
        <f>IF(MONTH($A$1+28)=12,DAY($A$1+28),"")</f>
        <v/>
      </c>
      <c r="AF5" s="6">
        <f>IF(MONTH($A$1+29)=12,DAY($A$1+29),"")</f>
        <v/>
      </c>
      <c r="AG5" s="6">
        <f>IF(MONTH($A$1+30)=12,DAY($A$1+30),"")</f>
        <v/>
      </c>
      <c r="AH5" s="7" t="inlineStr">
        <is>
          <t>P</t>
        </is>
      </c>
      <c r="AI5" s="7" t="inlineStr">
        <is>
          <t>L</t>
        </is>
      </c>
      <c r="AJ5" s="7" t="inlineStr">
        <is>
          <t>A</t>
        </is>
      </c>
      <c r="AK5" s="7" t="inlineStr">
        <is>
          <t>E</t>
        </is>
      </c>
      <c r="AL5" s="7" t="inlineStr">
        <is>
          <t>S</t>
        </is>
      </c>
      <c r="AM5" s="7" t="inlineStr">
        <is>
          <t>V</t>
        </is>
      </c>
      <c r="AN5" s="6" t="inlineStr">
        <is>
          <t>RATE</t>
        </is>
      </c>
    </row>
    <row r="6" ht="12" customHeight="1">
      <c r="B6" s="8" t="n"/>
      <c r="C6" s="9">
        <f>IF(C5="","",CHOOSE(WEEKDAY($A$1+0),"Sun","Mon","Tue","Wed","Thu","Fri","Sat"))</f>
        <v/>
      </c>
      <c r="D6" s="9">
        <f>IF(D5="","",CHOOSE(WEEKDAY($A$1+1),"Sun","Mon","Tue","Wed","Thu","Fri","Sat"))</f>
        <v/>
      </c>
      <c r="E6" s="9">
        <f>IF(E5="","",CHOOSE(WEEKDAY($A$1+2),"Sun","Mon","Tue","Wed","Thu","Fri","Sat"))</f>
        <v/>
      </c>
      <c r="F6" s="9">
        <f>IF(F5="","",CHOOSE(WEEKDAY($A$1+3),"Sun","Mon","Tue","Wed","Thu","Fri","Sat"))</f>
        <v/>
      </c>
      <c r="G6" s="9">
        <f>IF(G5="","",CHOOSE(WEEKDAY($A$1+4),"Sun","Mon","Tue","Wed","Thu","Fri","Sat"))</f>
        <v/>
      </c>
      <c r="H6" s="9">
        <f>IF(H5="","",CHOOSE(WEEKDAY($A$1+5),"Sun","Mon","Tue","Wed","Thu","Fri","Sat"))</f>
        <v/>
      </c>
      <c r="I6" s="9">
        <f>IF(I5="","",CHOOSE(WEEKDAY($A$1+6),"Sun","Mon","Tue","Wed","Thu","Fri","Sat"))</f>
        <v/>
      </c>
      <c r="J6" s="9">
        <f>IF(J5="","",CHOOSE(WEEKDAY($A$1+7),"Sun","Mon","Tue","Wed","Thu","Fri","Sat"))</f>
        <v/>
      </c>
      <c r="K6" s="9">
        <f>IF(K5="","",CHOOSE(WEEKDAY($A$1+8),"Sun","Mon","Tue","Wed","Thu","Fri","Sat"))</f>
        <v/>
      </c>
      <c r="L6" s="9">
        <f>IF(L5="","",CHOOSE(WEEKDAY($A$1+9),"Sun","Mon","Tue","Wed","Thu","Fri","Sat"))</f>
        <v/>
      </c>
      <c r="M6" s="9">
        <f>IF(M5="","",CHOOSE(WEEKDAY($A$1+10),"Sun","Mon","Tue","Wed","Thu","Fri","Sat"))</f>
        <v/>
      </c>
      <c r="N6" s="9">
        <f>IF(N5="","",CHOOSE(WEEKDAY($A$1+11),"Sun","Mon","Tue","Wed","Thu","Fri","Sat"))</f>
        <v/>
      </c>
      <c r="O6" s="9">
        <f>IF(O5="","",CHOOSE(WEEKDAY($A$1+12),"Sun","Mon","Tue","Wed","Thu","Fri","Sat"))</f>
        <v/>
      </c>
      <c r="P6" s="9">
        <f>IF(P5="","",CHOOSE(WEEKDAY($A$1+13),"Sun","Mon","Tue","Wed","Thu","Fri","Sat"))</f>
        <v/>
      </c>
      <c r="Q6" s="9">
        <f>IF(Q5="","",CHOOSE(WEEKDAY($A$1+14),"Sun","Mon","Tue","Wed","Thu","Fri","Sat"))</f>
        <v/>
      </c>
      <c r="R6" s="9">
        <f>IF(R5="","",CHOOSE(WEEKDAY($A$1+15),"Sun","Mon","Tue","Wed","Thu","Fri","Sat"))</f>
        <v/>
      </c>
      <c r="S6" s="9">
        <f>IF(S5="","",CHOOSE(WEEKDAY($A$1+16),"Sun","Mon","Tue","Wed","Thu","Fri","Sat"))</f>
        <v/>
      </c>
      <c r="T6" s="9">
        <f>IF(T5="","",CHOOSE(WEEKDAY($A$1+17),"Sun","Mon","Tue","Wed","Thu","Fri","Sat"))</f>
        <v/>
      </c>
      <c r="U6" s="9">
        <f>IF(U5="","",CHOOSE(WEEKDAY($A$1+18),"Sun","Mon","Tue","Wed","Thu","Fri","Sat"))</f>
        <v/>
      </c>
      <c r="V6" s="9">
        <f>IF(V5="","",CHOOSE(WEEKDAY($A$1+19),"Sun","Mon","Tue","Wed","Thu","Fri","Sat"))</f>
        <v/>
      </c>
      <c r="W6" s="9">
        <f>IF(W5="","",CHOOSE(WEEKDAY($A$1+20),"Sun","Mon","Tue","Wed","Thu","Fri","Sat"))</f>
        <v/>
      </c>
      <c r="X6" s="9">
        <f>IF(X5="","",CHOOSE(WEEKDAY($A$1+21),"Sun","Mon","Tue","Wed","Thu","Fri","Sat"))</f>
        <v/>
      </c>
      <c r="Y6" s="9">
        <f>IF(Y5="","",CHOOSE(WEEKDAY($A$1+22),"Sun","Mon","Tue","Wed","Thu","Fri","Sat"))</f>
        <v/>
      </c>
      <c r="Z6" s="9">
        <f>IF(Z5="","",CHOOSE(WEEKDAY($A$1+23),"Sun","Mon","Tue","Wed","Thu","Fri","Sat"))</f>
        <v/>
      </c>
      <c r="AA6" s="9">
        <f>IF(AA5="","",CHOOSE(WEEKDAY($A$1+24),"Sun","Mon","Tue","Wed","Thu","Fri","Sat"))</f>
        <v/>
      </c>
      <c r="AB6" s="9">
        <f>IF(AB5="","",CHOOSE(WEEKDAY($A$1+25),"Sun","Mon","Tue","Wed","Thu","Fri","Sat"))</f>
        <v/>
      </c>
      <c r="AC6" s="9">
        <f>IF(AC5="","",CHOOSE(WEEKDAY($A$1+26),"Sun","Mon","Tue","Wed","Thu","Fri","Sat"))</f>
        <v/>
      </c>
      <c r="AD6" s="9">
        <f>IF(AD5="","",CHOOSE(WEEKDAY($A$1+27),"Sun","Mon","Tue","Wed","Thu","Fri","Sat"))</f>
        <v/>
      </c>
      <c r="AE6" s="9">
        <f>IF(AE5="","",CHOOSE(WEEKDAY($A$1+28),"Sun","Mon","Tue","Wed","Thu","Fri","Sat"))</f>
        <v/>
      </c>
      <c r="AF6" s="9">
        <f>IF(AF5="","",CHOOSE(WEEKDAY($A$1+29),"Sun","Mon","Tue","Wed","Thu","Fri","Sat"))</f>
        <v/>
      </c>
      <c r="AG6" s="9">
        <f>IF(AG5="","",CHOOSE(WEEKDAY($A$1+30),"Sun","Mon","Tue","Wed","Thu","Fri","Sat"))</f>
        <v/>
      </c>
      <c r="AH6" s="10" t="n"/>
      <c r="AI6" s="10" t="n"/>
      <c r="AJ6" s="10" t="n"/>
      <c r="AK6" s="10" t="n"/>
      <c r="AL6" s="10" t="n"/>
      <c r="AM6" s="10" t="n"/>
      <c r="AN6" s="8" t="n"/>
    </row>
    <row r="7" ht="17" customHeight="1">
      <c r="B7" s="30">
        <f>IF(Jan!B7="","",Jan!B7)</f>
        <v/>
      </c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3">
        <f>IF($B7="","",COUNTIF($C7:$AG7,"P"))</f>
        <v/>
      </c>
      <c r="AI7" s="13">
        <f>IF($B7="","",COUNTIF($C7:$AG7,"L"))</f>
        <v/>
      </c>
      <c r="AJ7" s="13">
        <f>IF($B7="","",COUNTIF($C7:$AG7,"A"))</f>
        <v/>
      </c>
      <c r="AK7" s="13">
        <f>IF($B7="","",COUNTIF($C7:$AG7,"E"))</f>
        <v/>
      </c>
      <c r="AL7" s="13">
        <f>IF($B7="","",COUNTIF($C7:$AG7,"S"))</f>
        <v/>
      </c>
      <c r="AM7" s="13">
        <f>IF($B7="","",COUNTIF($C7:$AG7,"V"))</f>
        <v/>
      </c>
      <c r="AN7" s="14">
        <f>IF(COUNTA($C7:$AG7)-COUNTIF($C7:$AG7,"H")=0,"",(AH7+AI7)/(COUNTA($C7:$AG7)-COUNTIF($C7:$AG7,"H")))</f>
        <v/>
      </c>
    </row>
    <row r="8" ht="17" customHeight="1">
      <c r="B8" s="30">
        <f>IF(Jan!B8="","",Jan!B8)</f>
        <v/>
      </c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3">
        <f>IF($B8="","",COUNTIF($C8:$AG8,"P"))</f>
        <v/>
      </c>
      <c r="AI8" s="13">
        <f>IF($B8="","",COUNTIF($C8:$AG8,"L"))</f>
        <v/>
      </c>
      <c r="AJ8" s="13">
        <f>IF($B8="","",COUNTIF($C8:$AG8,"A"))</f>
        <v/>
      </c>
      <c r="AK8" s="13">
        <f>IF($B8="","",COUNTIF($C8:$AG8,"E"))</f>
        <v/>
      </c>
      <c r="AL8" s="13">
        <f>IF($B8="","",COUNTIF($C8:$AG8,"S"))</f>
        <v/>
      </c>
      <c r="AM8" s="13">
        <f>IF($B8="","",COUNTIF($C8:$AG8,"V"))</f>
        <v/>
      </c>
      <c r="AN8" s="14">
        <f>IF(COUNTA($C8:$AG8)-COUNTIF($C8:$AG8,"H")=0,"",(AH8+AI8)/(COUNTA($C8:$AG8)-COUNTIF($C8:$AG8,"H")))</f>
        <v/>
      </c>
    </row>
    <row r="9" ht="17" customHeight="1">
      <c r="B9" s="30">
        <f>IF(Jan!B9="","",Jan!B9)</f>
        <v/>
      </c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3">
        <f>IF($B9="","",COUNTIF($C9:$AG9,"P"))</f>
        <v/>
      </c>
      <c r="AI9" s="13">
        <f>IF($B9="","",COUNTIF($C9:$AG9,"L"))</f>
        <v/>
      </c>
      <c r="AJ9" s="13">
        <f>IF($B9="","",COUNTIF($C9:$AG9,"A"))</f>
        <v/>
      </c>
      <c r="AK9" s="13">
        <f>IF($B9="","",COUNTIF($C9:$AG9,"E"))</f>
        <v/>
      </c>
      <c r="AL9" s="13">
        <f>IF($B9="","",COUNTIF($C9:$AG9,"S"))</f>
        <v/>
      </c>
      <c r="AM9" s="13">
        <f>IF($B9="","",COUNTIF($C9:$AG9,"V"))</f>
        <v/>
      </c>
      <c r="AN9" s="14">
        <f>IF(COUNTA($C9:$AG9)-COUNTIF($C9:$AG9,"H")=0,"",(AH9+AI9)/(COUNTA($C9:$AG9)-COUNTIF($C9:$AG9,"H")))</f>
        <v/>
      </c>
    </row>
    <row r="10" ht="17" customHeight="1">
      <c r="B10" s="30">
        <f>IF(Jan!B10="","",Jan!B10)</f>
        <v/>
      </c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3">
        <f>IF($B10="","",COUNTIF($C10:$AG10,"P"))</f>
        <v/>
      </c>
      <c r="AI10" s="13">
        <f>IF($B10="","",COUNTIF($C10:$AG10,"L"))</f>
        <v/>
      </c>
      <c r="AJ10" s="13">
        <f>IF($B10="","",COUNTIF($C10:$AG10,"A"))</f>
        <v/>
      </c>
      <c r="AK10" s="13">
        <f>IF($B10="","",COUNTIF($C10:$AG10,"E"))</f>
        <v/>
      </c>
      <c r="AL10" s="13">
        <f>IF($B10="","",COUNTIF($C10:$AG10,"S"))</f>
        <v/>
      </c>
      <c r="AM10" s="13">
        <f>IF($B10="","",COUNTIF($C10:$AG10,"V"))</f>
        <v/>
      </c>
      <c r="AN10" s="14">
        <f>IF(COUNTA($C10:$AG10)-COUNTIF($C10:$AG10,"H")=0,"",(AH10+AI10)/(COUNTA($C10:$AG10)-COUNTIF($C10:$AG10,"H")))</f>
        <v/>
      </c>
    </row>
    <row r="11" ht="17" customHeight="1">
      <c r="B11" s="30">
        <f>IF(Jan!B11="","",Jan!B11)</f>
        <v/>
      </c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3">
        <f>IF($B11="","",COUNTIF($C11:$AG11,"P"))</f>
        <v/>
      </c>
      <c r="AI11" s="13">
        <f>IF($B11="","",COUNTIF($C11:$AG11,"L"))</f>
        <v/>
      </c>
      <c r="AJ11" s="13">
        <f>IF($B11="","",COUNTIF($C11:$AG11,"A"))</f>
        <v/>
      </c>
      <c r="AK11" s="13">
        <f>IF($B11="","",COUNTIF($C11:$AG11,"E"))</f>
        <v/>
      </c>
      <c r="AL11" s="13">
        <f>IF($B11="","",COUNTIF($C11:$AG11,"S"))</f>
        <v/>
      </c>
      <c r="AM11" s="13">
        <f>IF($B11="","",COUNTIF($C11:$AG11,"V"))</f>
        <v/>
      </c>
      <c r="AN11" s="14">
        <f>IF(COUNTA($C11:$AG11)-COUNTIF($C11:$AG11,"H")=0,"",(AH11+AI11)/(COUNTA($C11:$AG11)-COUNTIF($C11:$AG11,"H")))</f>
        <v/>
      </c>
    </row>
    <row r="12" ht="17" customHeight="1">
      <c r="B12" s="30">
        <f>IF(Jan!B12="","",Jan!B12)</f>
        <v/>
      </c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3">
        <f>IF($B12="","",COUNTIF($C12:$AG12,"P"))</f>
        <v/>
      </c>
      <c r="AI12" s="13">
        <f>IF($B12="","",COUNTIF($C12:$AG12,"L"))</f>
        <v/>
      </c>
      <c r="AJ12" s="13">
        <f>IF($B12="","",COUNTIF($C12:$AG12,"A"))</f>
        <v/>
      </c>
      <c r="AK12" s="13">
        <f>IF($B12="","",COUNTIF($C12:$AG12,"E"))</f>
        <v/>
      </c>
      <c r="AL12" s="13">
        <f>IF($B12="","",COUNTIF($C12:$AG12,"S"))</f>
        <v/>
      </c>
      <c r="AM12" s="13">
        <f>IF($B12="","",COUNTIF($C12:$AG12,"V"))</f>
        <v/>
      </c>
      <c r="AN12" s="14">
        <f>IF(COUNTA($C12:$AG12)-COUNTIF($C12:$AG12,"H")=0,"",(AH12+AI12)/(COUNTA($C12:$AG12)-COUNTIF($C12:$AG12,"H")))</f>
        <v/>
      </c>
    </row>
    <row r="13" ht="17" customHeight="1">
      <c r="B13" s="30">
        <f>IF(Jan!B13="","",Jan!B13)</f>
        <v/>
      </c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3">
        <f>IF($B13="","",COUNTIF($C13:$AG13,"P"))</f>
        <v/>
      </c>
      <c r="AI13" s="13">
        <f>IF($B13="","",COUNTIF($C13:$AG13,"L"))</f>
        <v/>
      </c>
      <c r="AJ13" s="13">
        <f>IF($B13="","",COUNTIF($C13:$AG13,"A"))</f>
        <v/>
      </c>
      <c r="AK13" s="13">
        <f>IF($B13="","",COUNTIF($C13:$AG13,"E"))</f>
        <v/>
      </c>
      <c r="AL13" s="13">
        <f>IF($B13="","",COUNTIF($C13:$AG13,"S"))</f>
        <v/>
      </c>
      <c r="AM13" s="13">
        <f>IF($B13="","",COUNTIF($C13:$AG13,"V"))</f>
        <v/>
      </c>
      <c r="AN13" s="14">
        <f>IF(COUNTA($C13:$AG13)-COUNTIF($C13:$AG13,"H")=0,"",(AH13+AI13)/(COUNTA($C13:$AG13)-COUNTIF($C13:$AG13,"H")))</f>
        <v/>
      </c>
    </row>
    <row r="14" ht="17" customHeight="1">
      <c r="B14" s="30">
        <f>IF(Jan!B14="","",Jan!B14)</f>
        <v/>
      </c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3">
        <f>IF($B14="","",COUNTIF($C14:$AG14,"P"))</f>
        <v/>
      </c>
      <c r="AI14" s="13">
        <f>IF($B14="","",COUNTIF($C14:$AG14,"L"))</f>
        <v/>
      </c>
      <c r="AJ14" s="13">
        <f>IF($B14="","",COUNTIF($C14:$AG14,"A"))</f>
        <v/>
      </c>
      <c r="AK14" s="13">
        <f>IF($B14="","",COUNTIF($C14:$AG14,"E"))</f>
        <v/>
      </c>
      <c r="AL14" s="13">
        <f>IF($B14="","",COUNTIF($C14:$AG14,"S"))</f>
        <v/>
      </c>
      <c r="AM14" s="13">
        <f>IF($B14="","",COUNTIF($C14:$AG14,"V"))</f>
        <v/>
      </c>
      <c r="AN14" s="14">
        <f>IF(COUNTA($C14:$AG14)-COUNTIF($C14:$AG14,"H")=0,"",(AH14+AI14)/(COUNTA($C14:$AG14)-COUNTIF($C14:$AG14,"H")))</f>
        <v/>
      </c>
    </row>
    <row r="15" ht="17" customHeight="1">
      <c r="B15" s="30">
        <f>IF(Jan!B15="","",Jan!B15)</f>
        <v/>
      </c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3">
        <f>IF($B15="","",COUNTIF($C15:$AG15,"P"))</f>
        <v/>
      </c>
      <c r="AI15" s="13">
        <f>IF($B15="","",COUNTIF($C15:$AG15,"L"))</f>
        <v/>
      </c>
      <c r="AJ15" s="13">
        <f>IF($B15="","",COUNTIF($C15:$AG15,"A"))</f>
        <v/>
      </c>
      <c r="AK15" s="13">
        <f>IF($B15="","",COUNTIF($C15:$AG15,"E"))</f>
        <v/>
      </c>
      <c r="AL15" s="13">
        <f>IF($B15="","",COUNTIF($C15:$AG15,"S"))</f>
        <v/>
      </c>
      <c r="AM15" s="13">
        <f>IF($B15="","",COUNTIF($C15:$AG15,"V"))</f>
        <v/>
      </c>
      <c r="AN15" s="14">
        <f>IF(COUNTA($C15:$AG15)-COUNTIF($C15:$AG15,"H")=0,"",(AH15+AI15)/(COUNTA($C15:$AG15)-COUNTIF($C15:$AG15,"H")))</f>
        <v/>
      </c>
    </row>
    <row r="16" ht="17" customHeight="1">
      <c r="B16" s="30">
        <f>IF(Jan!B16="","",Jan!B16)</f>
        <v/>
      </c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3">
        <f>IF($B16="","",COUNTIF($C16:$AG16,"P"))</f>
        <v/>
      </c>
      <c r="AI16" s="13">
        <f>IF($B16="","",COUNTIF($C16:$AG16,"L"))</f>
        <v/>
      </c>
      <c r="AJ16" s="13">
        <f>IF($B16="","",COUNTIF($C16:$AG16,"A"))</f>
        <v/>
      </c>
      <c r="AK16" s="13">
        <f>IF($B16="","",COUNTIF($C16:$AG16,"E"))</f>
        <v/>
      </c>
      <c r="AL16" s="13">
        <f>IF($B16="","",COUNTIF($C16:$AG16,"S"))</f>
        <v/>
      </c>
      <c r="AM16" s="13">
        <f>IF($B16="","",COUNTIF($C16:$AG16,"V"))</f>
        <v/>
      </c>
      <c r="AN16" s="14">
        <f>IF(COUNTA($C16:$AG16)-COUNTIF($C16:$AG16,"H")=0,"",(AH16+AI16)/(COUNTA($C16:$AG16)-COUNTIF($C16:$AG16,"H")))</f>
        <v/>
      </c>
    </row>
    <row r="17" ht="17" customHeight="1">
      <c r="B17" s="30">
        <f>IF(Jan!B17="","",Jan!B17)</f>
        <v/>
      </c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3">
        <f>IF($B17="","",COUNTIF($C17:$AG17,"P"))</f>
        <v/>
      </c>
      <c r="AI17" s="13">
        <f>IF($B17="","",COUNTIF($C17:$AG17,"L"))</f>
        <v/>
      </c>
      <c r="AJ17" s="13">
        <f>IF($B17="","",COUNTIF($C17:$AG17,"A"))</f>
        <v/>
      </c>
      <c r="AK17" s="13">
        <f>IF($B17="","",COUNTIF($C17:$AG17,"E"))</f>
        <v/>
      </c>
      <c r="AL17" s="13">
        <f>IF($B17="","",COUNTIF($C17:$AG17,"S"))</f>
        <v/>
      </c>
      <c r="AM17" s="13">
        <f>IF($B17="","",COUNTIF($C17:$AG17,"V"))</f>
        <v/>
      </c>
      <c r="AN17" s="14">
        <f>IF(COUNTA($C17:$AG17)-COUNTIF($C17:$AG17,"H")=0,"",(AH17+AI17)/(COUNTA($C17:$AG17)-COUNTIF($C17:$AG17,"H")))</f>
        <v/>
      </c>
    </row>
    <row r="18" ht="17" customHeight="1">
      <c r="B18" s="30">
        <f>IF(Jan!B18="","",Jan!B18)</f>
        <v/>
      </c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3">
        <f>IF($B18="","",COUNTIF($C18:$AG18,"P"))</f>
        <v/>
      </c>
      <c r="AI18" s="13">
        <f>IF($B18="","",COUNTIF($C18:$AG18,"L"))</f>
        <v/>
      </c>
      <c r="AJ18" s="13">
        <f>IF($B18="","",COUNTIF($C18:$AG18,"A"))</f>
        <v/>
      </c>
      <c r="AK18" s="13">
        <f>IF($B18="","",COUNTIF($C18:$AG18,"E"))</f>
        <v/>
      </c>
      <c r="AL18" s="13">
        <f>IF($B18="","",COUNTIF($C18:$AG18,"S"))</f>
        <v/>
      </c>
      <c r="AM18" s="13">
        <f>IF($B18="","",COUNTIF($C18:$AG18,"V"))</f>
        <v/>
      </c>
      <c r="AN18" s="14">
        <f>IF(COUNTA($C18:$AG18)-COUNTIF($C18:$AG18,"H")=0,"",(AH18+AI18)/(COUNTA($C18:$AG18)-COUNTIF($C18:$AG18,"H")))</f>
        <v/>
      </c>
    </row>
    <row r="19" ht="17" customHeight="1">
      <c r="B19" s="30">
        <f>IF(Jan!B19="","",Jan!B19)</f>
        <v/>
      </c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3">
        <f>IF($B19="","",COUNTIF($C19:$AG19,"P"))</f>
        <v/>
      </c>
      <c r="AI19" s="13">
        <f>IF($B19="","",COUNTIF($C19:$AG19,"L"))</f>
        <v/>
      </c>
      <c r="AJ19" s="13">
        <f>IF($B19="","",COUNTIF($C19:$AG19,"A"))</f>
        <v/>
      </c>
      <c r="AK19" s="13">
        <f>IF($B19="","",COUNTIF($C19:$AG19,"E"))</f>
        <v/>
      </c>
      <c r="AL19" s="13">
        <f>IF($B19="","",COUNTIF($C19:$AG19,"S"))</f>
        <v/>
      </c>
      <c r="AM19" s="13">
        <f>IF($B19="","",COUNTIF($C19:$AG19,"V"))</f>
        <v/>
      </c>
      <c r="AN19" s="14">
        <f>IF(COUNTA($C19:$AG19)-COUNTIF($C19:$AG19,"H")=0,"",(AH19+AI19)/(COUNTA($C19:$AG19)-COUNTIF($C19:$AG19,"H")))</f>
        <v/>
      </c>
    </row>
    <row r="20" ht="17" customHeight="1">
      <c r="B20" s="30">
        <f>IF(Jan!B20="","",Jan!B20)</f>
        <v/>
      </c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2" t="n"/>
      <c r="AH20" s="13">
        <f>IF($B20="","",COUNTIF($C20:$AG20,"P"))</f>
        <v/>
      </c>
      <c r="AI20" s="13">
        <f>IF($B20="","",COUNTIF($C20:$AG20,"L"))</f>
        <v/>
      </c>
      <c r="AJ20" s="13">
        <f>IF($B20="","",COUNTIF($C20:$AG20,"A"))</f>
        <v/>
      </c>
      <c r="AK20" s="13">
        <f>IF($B20="","",COUNTIF($C20:$AG20,"E"))</f>
        <v/>
      </c>
      <c r="AL20" s="13">
        <f>IF($B20="","",COUNTIF($C20:$AG20,"S"))</f>
        <v/>
      </c>
      <c r="AM20" s="13">
        <f>IF($B20="","",COUNTIF($C20:$AG20,"V"))</f>
        <v/>
      </c>
      <c r="AN20" s="14">
        <f>IF(COUNTA($C20:$AG20)-COUNTIF($C20:$AG20,"H")=0,"",(AH20+AI20)/(COUNTA($C20:$AG20)-COUNTIF($C20:$AG20,"H")))</f>
        <v/>
      </c>
    </row>
    <row r="21" ht="17" customHeight="1">
      <c r="B21" s="30">
        <f>IF(Jan!B21="","",Jan!B21)</f>
        <v/>
      </c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3">
        <f>IF($B21="","",COUNTIF($C21:$AG21,"P"))</f>
        <v/>
      </c>
      <c r="AI21" s="13">
        <f>IF($B21="","",COUNTIF($C21:$AG21,"L"))</f>
        <v/>
      </c>
      <c r="AJ21" s="13">
        <f>IF($B21="","",COUNTIF($C21:$AG21,"A"))</f>
        <v/>
      </c>
      <c r="AK21" s="13">
        <f>IF($B21="","",COUNTIF($C21:$AG21,"E"))</f>
        <v/>
      </c>
      <c r="AL21" s="13">
        <f>IF($B21="","",COUNTIF($C21:$AG21,"S"))</f>
        <v/>
      </c>
      <c r="AM21" s="13">
        <f>IF($B21="","",COUNTIF($C21:$AG21,"V"))</f>
        <v/>
      </c>
      <c r="AN21" s="14">
        <f>IF(COUNTA($C21:$AG21)-COUNTIF($C21:$AG21,"H")=0,"",(AH21+AI21)/(COUNTA($C21:$AG21)-COUNTIF($C21:$AG21,"H")))</f>
        <v/>
      </c>
    </row>
    <row r="22" ht="17" customHeight="1">
      <c r="B22" s="30">
        <f>IF(Jan!B22="","",Jan!B22)</f>
        <v/>
      </c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2" t="n"/>
      <c r="X22" s="12" t="n"/>
      <c r="Y22" s="12" t="n"/>
      <c r="Z22" s="12" t="n"/>
      <c r="AA22" s="12" t="n"/>
      <c r="AB22" s="12" t="n"/>
      <c r="AC22" s="12" t="n"/>
      <c r="AD22" s="12" t="n"/>
      <c r="AE22" s="12" t="n"/>
      <c r="AF22" s="12" t="n"/>
      <c r="AG22" s="12" t="n"/>
      <c r="AH22" s="13">
        <f>IF($B22="","",COUNTIF($C22:$AG22,"P"))</f>
        <v/>
      </c>
      <c r="AI22" s="13">
        <f>IF($B22="","",COUNTIF($C22:$AG22,"L"))</f>
        <v/>
      </c>
      <c r="AJ22" s="13">
        <f>IF($B22="","",COUNTIF($C22:$AG22,"A"))</f>
        <v/>
      </c>
      <c r="AK22" s="13">
        <f>IF($B22="","",COUNTIF($C22:$AG22,"E"))</f>
        <v/>
      </c>
      <c r="AL22" s="13">
        <f>IF($B22="","",COUNTIF($C22:$AG22,"S"))</f>
        <v/>
      </c>
      <c r="AM22" s="13">
        <f>IF($B22="","",COUNTIF($C22:$AG22,"V"))</f>
        <v/>
      </c>
      <c r="AN22" s="14">
        <f>IF(COUNTA($C22:$AG22)-COUNTIF($C22:$AG22,"H")=0,"",(AH22+AI22)/(COUNTA($C22:$AG22)-COUNTIF($C22:$AG22,"H")))</f>
        <v/>
      </c>
    </row>
    <row r="23" ht="17" customHeight="1">
      <c r="B23" s="30">
        <f>IF(Jan!B23="","",Jan!B23)</f>
        <v/>
      </c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2" t="n"/>
      <c r="AH23" s="13">
        <f>IF($B23="","",COUNTIF($C23:$AG23,"P"))</f>
        <v/>
      </c>
      <c r="AI23" s="13">
        <f>IF($B23="","",COUNTIF($C23:$AG23,"L"))</f>
        <v/>
      </c>
      <c r="AJ23" s="13">
        <f>IF($B23="","",COUNTIF($C23:$AG23,"A"))</f>
        <v/>
      </c>
      <c r="AK23" s="13">
        <f>IF($B23="","",COUNTIF($C23:$AG23,"E"))</f>
        <v/>
      </c>
      <c r="AL23" s="13">
        <f>IF($B23="","",COUNTIF($C23:$AG23,"S"))</f>
        <v/>
      </c>
      <c r="AM23" s="13">
        <f>IF($B23="","",COUNTIF($C23:$AG23,"V"))</f>
        <v/>
      </c>
      <c r="AN23" s="14">
        <f>IF(COUNTA($C23:$AG23)-COUNTIF($C23:$AG23,"H")=0,"",(AH23+AI23)/(COUNTA($C23:$AG23)-COUNTIF($C23:$AG23,"H")))</f>
        <v/>
      </c>
    </row>
    <row r="24" ht="17" customHeight="1">
      <c r="B24" s="30">
        <f>IF(Jan!B24="","",Jan!B24)</f>
        <v/>
      </c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3">
        <f>IF($B24="","",COUNTIF($C24:$AG24,"P"))</f>
        <v/>
      </c>
      <c r="AI24" s="13">
        <f>IF($B24="","",COUNTIF($C24:$AG24,"L"))</f>
        <v/>
      </c>
      <c r="AJ24" s="13">
        <f>IF($B24="","",COUNTIF($C24:$AG24,"A"))</f>
        <v/>
      </c>
      <c r="AK24" s="13">
        <f>IF($B24="","",COUNTIF($C24:$AG24,"E"))</f>
        <v/>
      </c>
      <c r="AL24" s="13">
        <f>IF($B24="","",COUNTIF($C24:$AG24,"S"))</f>
        <v/>
      </c>
      <c r="AM24" s="13">
        <f>IF($B24="","",COUNTIF($C24:$AG24,"V"))</f>
        <v/>
      </c>
      <c r="AN24" s="14">
        <f>IF(COUNTA($C24:$AG24)-COUNTIF($C24:$AG24,"H")=0,"",(AH24+AI24)/(COUNTA($C24:$AG24)-COUNTIF($C24:$AG24,"H")))</f>
        <v/>
      </c>
    </row>
    <row r="25" ht="17" customHeight="1">
      <c r="B25" s="30">
        <f>IF(Jan!B25="","",Jan!B25)</f>
        <v/>
      </c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2" t="n"/>
      <c r="AH25" s="13">
        <f>IF($B25="","",COUNTIF($C25:$AG25,"P"))</f>
        <v/>
      </c>
      <c r="AI25" s="13">
        <f>IF($B25="","",COUNTIF($C25:$AG25,"L"))</f>
        <v/>
      </c>
      <c r="AJ25" s="13">
        <f>IF($B25="","",COUNTIF($C25:$AG25,"A"))</f>
        <v/>
      </c>
      <c r="AK25" s="13">
        <f>IF($B25="","",COUNTIF($C25:$AG25,"E"))</f>
        <v/>
      </c>
      <c r="AL25" s="13">
        <f>IF($B25="","",COUNTIF($C25:$AG25,"S"))</f>
        <v/>
      </c>
      <c r="AM25" s="13">
        <f>IF($B25="","",COUNTIF($C25:$AG25,"V"))</f>
        <v/>
      </c>
      <c r="AN25" s="14">
        <f>IF(COUNTA($C25:$AG25)-COUNTIF($C25:$AG25,"H")=0,"",(AH25+AI25)/(COUNTA($C25:$AG25)-COUNTIF($C25:$AG25,"H")))</f>
        <v/>
      </c>
    </row>
    <row r="26" ht="17" customHeight="1">
      <c r="B26" s="30">
        <f>IF(Jan!B26="","",Jan!B26)</f>
        <v/>
      </c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3">
        <f>IF($B26="","",COUNTIF($C26:$AG26,"P"))</f>
        <v/>
      </c>
      <c r="AI26" s="13">
        <f>IF($B26="","",COUNTIF($C26:$AG26,"L"))</f>
        <v/>
      </c>
      <c r="AJ26" s="13">
        <f>IF($B26="","",COUNTIF($C26:$AG26,"A"))</f>
        <v/>
      </c>
      <c r="AK26" s="13">
        <f>IF($B26="","",COUNTIF($C26:$AG26,"E"))</f>
        <v/>
      </c>
      <c r="AL26" s="13">
        <f>IF($B26="","",COUNTIF($C26:$AG26,"S"))</f>
        <v/>
      </c>
      <c r="AM26" s="13">
        <f>IF($B26="","",COUNTIF($C26:$AG26,"V"))</f>
        <v/>
      </c>
      <c r="AN26" s="14">
        <f>IF(COUNTA($C26:$AG26)-COUNTIF($C26:$AG26,"H")=0,"",(AH26+AI26)/(COUNTA($C26:$AG26)-COUNTIF($C26:$AG26,"H")))</f>
        <v/>
      </c>
    </row>
    <row r="27" ht="17" customHeight="1">
      <c r="B27" s="30">
        <f>IF(Jan!B27="","",Jan!B27)</f>
        <v/>
      </c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2" t="n"/>
      <c r="AH27" s="13">
        <f>IF($B27="","",COUNTIF($C27:$AG27,"P"))</f>
        <v/>
      </c>
      <c r="AI27" s="13">
        <f>IF($B27="","",COUNTIF($C27:$AG27,"L"))</f>
        <v/>
      </c>
      <c r="AJ27" s="13">
        <f>IF($B27="","",COUNTIF($C27:$AG27,"A"))</f>
        <v/>
      </c>
      <c r="AK27" s="13">
        <f>IF($B27="","",COUNTIF($C27:$AG27,"E"))</f>
        <v/>
      </c>
      <c r="AL27" s="13">
        <f>IF($B27="","",COUNTIF($C27:$AG27,"S"))</f>
        <v/>
      </c>
      <c r="AM27" s="13">
        <f>IF($B27="","",COUNTIF($C27:$AG27,"V"))</f>
        <v/>
      </c>
      <c r="AN27" s="14">
        <f>IF(COUNTA($C27:$AG27)-COUNTIF($C27:$AG27,"H")=0,"",(AH27+AI27)/(COUNTA($C27:$AG27)-COUNTIF($C27:$AG27,"H")))</f>
        <v/>
      </c>
    </row>
    <row r="28" ht="17" customHeight="1">
      <c r="B28" s="30">
        <f>IF(Jan!B28="","",Jan!B28)</f>
        <v/>
      </c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2" t="n"/>
      <c r="AB28" s="12" t="n"/>
      <c r="AC28" s="12" t="n"/>
      <c r="AD28" s="12" t="n"/>
      <c r="AE28" s="12" t="n"/>
      <c r="AF28" s="12" t="n"/>
      <c r="AG28" s="12" t="n"/>
      <c r="AH28" s="13">
        <f>IF($B28="","",COUNTIF($C28:$AG28,"P"))</f>
        <v/>
      </c>
      <c r="AI28" s="13">
        <f>IF($B28="","",COUNTIF($C28:$AG28,"L"))</f>
        <v/>
      </c>
      <c r="AJ28" s="13">
        <f>IF($B28="","",COUNTIF($C28:$AG28,"A"))</f>
        <v/>
      </c>
      <c r="AK28" s="13">
        <f>IF($B28="","",COUNTIF($C28:$AG28,"E"))</f>
        <v/>
      </c>
      <c r="AL28" s="13">
        <f>IF($B28="","",COUNTIF($C28:$AG28,"S"))</f>
        <v/>
      </c>
      <c r="AM28" s="13">
        <f>IF($B28="","",COUNTIF($C28:$AG28,"V"))</f>
        <v/>
      </c>
      <c r="AN28" s="14">
        <f>IF(COUNTA($C28:$AG28)-COUNTIF($C28:$AG28,"H")=0,"",(AH28+AI28)/(COUNTA($C28:$AG28)-COUNTIF($C28:$AG28,"H")))</f>
        <v/>
      </c>
    </row>
    <row r="29" ht="17" customHeight="1">
      <c r="B29" s="30">
        <f>IF(Jan!B29="","",Jan!B29)</f>
        <v/>
      </c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  <c r="W29" s="12" t="n"/>
      <c r="X29" s="12" t="n"/>
      <c r="Y29" s="12" t="n"/>
      <c r="Z29" s="12" t="n"/>
      <c r="AA29" s="12" t="n"/>
      <c r="AB29" s="12" t="n"/>
      <c r="AC29" s="12" t="n"/>
      <c r="AD29" s="12" t="n"/>
      <c r="AE29" s="12" t="n"/>
      <c r="AF29" s="12" t="n"/>
      <c r="AG29" s="12" t="n"/>
      <c r="AH29" s="13">
        <f>IF($B29="","",COUNTIF($C29:$AG29,"P"))</f>
        <v/>
      </c>
      <c r="AI29" s="13">
        <f>IF($B29="","",COUNTIF($C29:$AG29,"L"))</f>
        <v/>
      </c>
      <c r="AJ29" s="13">
        <f>IF($B29="","",COUNTIF($C29:$AG29,"A"))</f>
        <v/>
      </c>
      <c r="AK29" s="13">
        <f>IF($B29="","",COUNTIF($C29:$AG29,"E"))</f>
        <v/>
      </c>
      <c r="AL29" s="13">
        <f>IF($B29="","",COUNTIF($C29:$AG29,"S"))</f>
        <v/>
      </c>
      <c r="AM29" s="13">
        <f>IF($B29="","",COUNTIF($C29:$AG29,"V"))</f>
        <v/>
      </c>
      <c r="AN29" s="14">
        <f>IF(COUNTA($C29:$AG29)-COUNTIF($C29:$AG29,"H")=0,"",(AH29+AI29)/(COUNTA($C29:$AG29)-COUNTIF($C29:$AG29,"H")))</f>
        <v/>
      </c>
    </row>
    <row r="30" ht="17" customHeight="1">
      <c r="B30" s="30">
        <f>IF(Jan!B30="","",Jan!B30)</f>
        <v/>
      </c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  <c r="V30" s="12" t="n"/>
      <c r="W30" s="12" t="n"/>
      <c r="X30" s="12" t="n"/>
      <c r="Y30" s="12" t="n"/>
      <c r="Z30" s="12" t="n"/>
      <c r="AA30" s="12" t="n"/>
      <c r="AB30" s="12" t="n"/>
      <c r="AC30" s="12" t="n"/>
      <c r="AD30" s="12" t="n"/>
      <c r="AE30" s="12" t="n"/>
      <c r="AF30" s="12" t="n"/>
      <c r="AG30" s="12" t="n"/>
      <c r="AH30" s="13">
        <f>IF($B30="","",COUNTIF($C30:$AG30,"P"))</f>
        <v/>
      </c>
      <c r="AI30" s="13">
        <f>IF($B30="","",COUNTIF($C30:$AG30,"L"))</f>
        <v/>
      </c>
      <c r="AJ30" s="13">
        <f>IF($B30="","",COUNTIF($C30:$AG30,"A"))</f>
        <v/>
      </c>
      <c r="AK30" s="13">
        <f>IF($B30="","",COUNTIF($C30:$AG30,"E"))</f>
        <v/>
      </c>
      <c r="AL30" s="13">
        <f>IF($B30="","",COUNTIF($C30:$AG30,"S"))</f>
        <v/>
      </c>
      <c r="AM30" s="13">
        <f>IF($B30="","",COUNTIF($C30:$AG30,"V"))</f>
        <v/>
      </c>
      <c r="AN30" s="14">
        <f>IF(COUNTA($C30:$AG30)-COUNTIF($C30:$AG30,"H")=0,"",(AH30+AI30)/(COUNTA($C30:$AG30)-COUNTIF($C30:$AG30,"H")))</f>
        <v/>
      </c>
    </row>
    <row r="31" ht="17" customHeight="1">
      <c r="B31" s="30">
        <f>IF(Jan!B31="","",Jan!B31)</f>
        <v/>
      </c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  <c r="AA31" s="12" t="n"/>
      <c r="AB31" s="12" t="n"/>
      <c r="AC31" s="12" t="n"/>
      <c r="AD31" s="12" t="n"/>
      <c r="AE31" s="12" t="n"/>
      <c r="AF31" s="12" t="n"/>
      <c r="AG31" s="12" t="n"/>
      <c r="AH31" s="13">
        <f>IF($B31="","",COUNTIF($C31:$AG31,"P"))</f>
        <v/>
      </c>
      <c r="AI31" s="13">
        <f>IF($B31="","",COUNTIF($C31:$AG31,"L"))</f>
        <v/>
      </c>
      <c r="AJ31" s="13">
        <f>IF($B31="","",COUNTIF($C31:$AG31,"A"))</f>
        <v/>
      </c>
      <c r="AK31" s="13">
        <f>IF($B31="","",COUNTIF($C31:$AG31,"E"))</f>
        <v/>
      </c>
      <c r="AL31" s="13">
        <f>IF($B31="","",COUNTIF($C31:$AG31,"S"))</f>
        <v/>
      </c>
      <c r="AM31" s="13">
        <f>IF($B31="","",COUNTIF($C31:$AG31,"V"))</f>
        <v/>
      </c>
      <c r="AN31" s="14">
        <f>IF(COUNTA($C31:$AG31)-COUNTIF($C31:$AG31,"H")=0,"",(AH31+AI31)/(COUNTA($C31:$AG31)-COUNTIF($C31:$AG31,"H")))</f>
        <v/>
      </c>
    </row>
    <row r="32">
      <c r="B32" s="15" t="inlineStr">
        <is>
          <t>PRESENT (P+L)</t>
        </is>
      </c>
      <c r="C32" s="16">
        <f>IF(COUNTA(C7:C31)=0,"",COUNTIF(C7:C31,"P")+COUNTIF(C7:C31,"L"))</f>
        <v/>
      </c>
      <c r="D32" s="16">
        <f>IF(COUNTA(D7:D31)=0,"",COUNTIF(D7:D31,"P")+COUNTIF(D7:D31,"L"))</f>
        <v/>
      </c>
      <c r="E32" s="16">
        <f>IF(COUNTA(E7:E31)=0,"",COUNTIF(E7:E31,"P")+COUNTIF(E7:E31,"L"))</f>
        <v/>
      </c>
      <c r="F32" s="16">
        <f>IF(COUNTA(F7:F31)=0,"",COUNTIF(F7:F31,"P")+COUNTIF(F7:F31,"L"))</f>
        <v/>
      </c>
      <c r="G32" s="16">
        <f>IF(COUNTA(G7:G31)=0,"",COUNTIF(G7:G31,"P")+COUNTIF(G7:G31,"L"))</f>
        <v/>
      </c>
      <c r="H32" s="16">
        <f>IF(COUNTA(H7:H31)=0,"",COUNTIF(H7:H31,"P")+COUNTIF(H7:H31,"L"))</f>
        <v/>
      </c>
      <c r="I32" s="16">
        <f>IF(COUNTA(I7:I31)=0,"",COUNTIF(I7:I31,"P")+COUNTIF(I7:I31,"L"))</f>
        <v/>
      </c>
      <c r="J32" s="16">
        <f>IF(COUNTA(J7:J31)=0,"",COUNTIF(J7:J31,"P")+COUNTIF(J7:J31,"L"))</f>
        <v/>
      </c>
      <c r="K32" s="16">
        <f>IF(COUNTA(K7:K31)=0,"",COUNTIF(K7:K31,"P")+COUNTIF(K7:K31,"L"))</f>
        <v/>
      </c>
      <c r="L32" s="16">
        <f>IF(COUNTA(L7:L31)=0,"",COUNTIF(L7:L31,"P")+COUNTIF(L7:L31,"L"))</f>
        <v/>
      </c>
      <c r="M32" s="16">
        <f>IF(COUNTA(M7:M31)=0,"",COUNTIF(M7:M31,"P")+COUNTIF(M7:M31,"L"))</f>
        <v/>
      </c>
      <c r="N32" s="16">
        <f>IF(COUNTA(N7:N31)=0,"",COUNTIF(N7:N31,"P")+COUNTIF(N7:N31,"L"))</f>
        <v/>
      </c>
      <c r="O32" s="16">
        <f>IF(COUNTA(O7:O31)=0,"",COUNTIF(O7:O31,"P")+COUNTIF(O7:O31,"L"))</f>
        <v/>
      </c>
      <c r="P32" s="16">
        <f>IF(COUNTA(P7:P31)=0,"",COUNTIF(P7:P31,"P")+COUNTIF(P7:P31,"L"))</f>
        <v/>
      </c>
      <c r="Q32" s="16">
        <f>IF(COUNTA(Q7:Q31)=0,"",COUNTIF(Q7:Q31,"P")+COUNTIF(Q7:Q31,"L"))</f>
        <v/>
      </c>
      <c r="R32" s="16">
        <f>IF(COUNTA(R7:R31)=0,"",COUNTIF(R7:R31,"P")+COUNTIF(R7:R31,"L"))</f>
        <v/>
      </c>
      <c r="S32" s="16">
        <f>IF(COUNTA(S7:S31)=0,"",COUNTIF(S7:S31,"P")+COUNTIF(S7:S31,"L"))</f>
        <v/>
      </c>
      <c r="T32" s="16">
        <f>IF(COUNTA(T7:T31)=0,"",COUNTIF(T7:T31,"P")+COUNTIF(T7:T31,"L"))</f>
        <v/>
      </c>
      <c r="U32" s="16">
        <f>IF(COUNTA(U7:U31)=0,"",COUNTIF(U7:U31,"P")+COUNTIF(U7:U31,"L"))</f>
        <v/>
      </c>
      <c r="V32" s="16">
        <f>IF(COUNTA(V7:V31)=0,"",COUNTIF(V7:V31,"P")+COUNTIF(V7:V31,"L"))</f>
        <v/>
      </c>
      <c r="W32" s="16">
        <f>IF(COUNTA(W7:W31)=0,"",COUNTIF(W7:W31,"P")+COUNTIF(W7:W31,"L"))</f>
        <v/>
      </c>
      <c r="X32" s="16">
        <f>IF(COUNTA(X7:X31)=0,"",COUNTIF(X7:X31,"P")+COUNTIF(X7:X31,"L"))</f>
        <v/>
      </c>
      <c r="Y32" s="16">
        <f>IF(COUNTA(Y7:Y31)=0,"",COUNTIF(Y7:Y31,"P")+COUNTIF(Y7:Y31,"L"))</f>
        <v/>
      </c>
      <c r="Z32" s="16">
        <f>IF(COUNTA(Z7:Z31)=0,"",COUNTIF(Z7:Z31,"P")+COUNTIF(Z7:Z31,"L"))</f>
        <v/>
      </c>
      <c r="AA32" s="16">
        <f>IF(COUNTA(AA7:AA31)=0,"",COUNTIF(AA7:AA31,"P")+COUNTIF(AA7:AA31,"L"))</f>
        <v/>
      </c>
      <c r="AB32" s="16">
        <f>IF(COUNTA(AB7:AB31)=0,"",COUNTIF(AB7:AB31,"P")+COUNTIF(AB7:AB31,"L"))</f>
        <v/>
      </c>
      <c r="AC32" s="16">
        <f>IF(COUNTA(AC7:AC31)=0,"",COUNTIF(AC7:AC31,"P")+COUNTIF(AC7:AC31,"L"))</f>
        <v/>
      </c>
      <c r="AD32" s="16">
        <f>IF(COUNTA(AD7:AD31)=0,"",COUNTIF(AD7:AD31,"P")+COUNTIF(AD7:AD31,"L"))</f>
        <v/>
      </c>
      <c r="AE32" s="16">
        <f>IF(COUNTA(AE7:AE31)=0,"",COUNTIF(AE7:AE31,"P")+COUNTIF(AE7:AE31,"L"))</f>
        <v/>
      </c>
      <c r="AF32" s="16">
        <f>IF(COUNTA(AF7:AF31)=0,"",COUNTIF(AF7:AF31,"P")+COUNTIF(AF7:AF31,"L"))</f>
        <v/>
      </c>
      <c r="AG32" s="16">
        <f>IF(COUNTA(AG7:AG31)=0,"",COUNTIF(AG7:AG31,"P")+COUNTIF(AG7:AG31,"L"))</f>
        <v/>
      </c>
      <c r="AH32" s="17" t="n"/>
      <c r="AI32" s="17" t="n"/>
      <c r="AJ32" s="17" t="n"/>
      <c r="AK32" s="17" t="n"/>
      <c r="AL32" s="17" t="n"/>
      <c r="AM32" s="17" t="n"/>
      <c r="AN32" s="17" t="n"/>
    </row>
    <row r="34">
      <c r="B34" s="18" t="inlineStr">
        <is>
          <t>KEY</t>
        </is>
      </c>
      <c r="C34" s="19" t="inlineStr">
        <is>
          <t>P</t>
        </is>
      </c>
      <c r="D34" s="20" t="inlineStr">
        <is>
          <t>Present</t>
        </is>
      </c>
      <c r="G34" s="21" t="inlineStr">
        <is>
          <t>L</t>
        </is>
      </c>
      <c r="H34" s="20" t="inlineStr">
        <is>
          <t>Late</t>
        </is>
      </c>
      <c r="K34" s="22" t="inlineStr">
        <is>
          <t>A</t>
        </is>
      </c>
      <c r="L34" s="20" t="inlineStr">
        <is>
          <t>Absent</t>
        </is>
      </c>
      <c r="O34" s="23" t="inlineStr">
        <is>
          <t>E</t>
        </is>
      </c>
      <c r="P34" s="20" t="inlineStr">
        <is>
          <t>Excused</t>
        </is>
      </c>
      <c r="S34" s="24" t="inlineStr">
        <is>
          <t>S</t>
        </is>
      </c>
      <c r="T34" s="20" t="inlineStr">
        <is>
          <t>Sick</t>
        </is>
      </c>
      <c r="W34" s="25" t="inlineStr">
        <is>
          <t>V</t>
        </is>
      </c>
      <c r="X34" s="20" t="inlineStr">
        <is>
          <t>Vacation</t>
        </is>
      </c>
      <c r="AA34" s="26" t="inlineStr">
        <is>
          <t>H</t>
        </is>
      </c>
      <c r="AB34" s="20" t="inlineStr">
        <is>
          <t>Holiday</t>
        </is>
      </c>
      <c r="AH34" s="27" t="inlineStr">
        <is>
          <t>Rate = (P + L) ÷ marked days, holidays excluded</t>
        </is>
      </c>
    </row>
    <row r="36">
      <c r="B36" s="28" t="inlineStr">
        <is>
          <t>Free template from niftyshelf.com  ·  free for personal &amp; commercial use</t>
        </is>
      </c>
    </row>
  </sheetData>
  <mergeCells count="8">
    <mergeCell ref="T34:V34"/>
    <mergeCell ref="X34:Z34"/>
    <mergeCell ref="AB34:AD34"/>
    <mergeCell ref="AH2:AO2"/>
    <mergeCell ref="H34:J34"/>
    <mergeCell ref="L34:N34"/>
    <mergeCell ref="P34:R34"/>
    <mergeCell ref="D34:F34"/>
  </mergeCells>
  <conditionalFormatting sqref="C7:AG31">
    <cfRule type="expression" priority="1" dxfId="0" stopIfTrue="0">
      <formula>C7="L"</formula>
    </cfRule>
    <cfRule type="expression" priority="2" dxfId="1" stopIfTrue="0">
      <formula>C7="A"</formula>
    </cfRule>
    <cfRule type="expression" priority="3" dxfId="2" stopIfTrue="0">
      <formula>C7="E"</formula>
    </cfRule>
    <cfRule type="expression" priority="4" dxfId="3" stopIfTrue="0">
      <formula>C7="S"</formula>
    </cfRule>
    <cfRule type="expression" priority="5" dxfId="4" stopIfTrue="0">
      <formula>C7="V"</formula>
    </cfRule>
    <cfRule type="expression" priority="6" dxfId="5" stopIfTrue="0">
      <formula>C7="H"</formula>
    </cfRule>
    <cfRule type="expression" priority="7" dxfId="6" stopIfTrue="0">
      <formula>C$5=""</formula>
    </cfRule>
    <cfRule type="expression" priority="8" dxfId="7" stopIfTrue="0">
      <formula>OR(C$6="Sat",C$6="Sun")</formula>
    </cfRule>
  </conditionalFormatting>
  <conditionalFormatting sqref="AN7:AN31">
    <cfRule type="expression" priority="9" dxfId="8" stopIfTrue="0">
      <formula>AND(AN7&lt;&gt;"",AN7&lt;0.9)</formula>
    </cfRule>
  </conditionalFormatting>
  <dataValidations count="1">
    <dataValidation sqref="C7:AG31" showDropDown="0" showInputMessage="0" showErrorMessage="0" allowBlank="1" type="list" errorStyle="warning">
      <formula1>"P,L,A,E,S,V,H"</formula1>
    </dataValidation>
  </dataValidations>
  <printOptions horizontalCentered="1"/>
  <pageMargins left="0.4" right="0.4" top="0.45" bottom="0.45" header="0.2" footer="0.2"/>
  <pageSetup orientation="landscape" paperSize="1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B2:J3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22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9" customWidth="1" min="10" max="10"/>
    <col width="2.5" customWidth="1" min="11" max="11"/>
  </cols>
  <sheetData>
    <row r="2" ht="32" customHeight="1">
      <c r="B2" s="2" t="inlineStr">
        <is>
          <t>Attendance 2027 — year summary</t>
        </is>
      </c>
    </row>
    <row r="3">
      <c r="B3" s="4" t="inlineStr">
        <is>
          <t>Totals across all twelve months update automatically.</t>
        </is>
      </c>
    </row>
    <row r="5" ht="22" customHeight="1">
      <c r="B5" s="31" t="inlineStr">
        <is>
          <t>NAME</t>
        </is>
      </c>
      <c r="C5" s="32" t="inlineStr">
        <is>
          <t>PRESENT</t>
        </is>
      </c>
      <c r="D5" s="32" t="inlineStr">
        <is>
          <t>LATE</t>
        </is>
      </c>
      <c r="E5" s="32" t="inlineStr">
        <is>
          <t>ABSENT</t>
        </is>
      </c>
      <c r="F5" s="32" t="inlineStr">
        <is>
          <t>EXCUSED</t>
        </is>
      </c>
      <c r="G5" s="32" t="inlineStr">
        <is>
          <t>SICK</t>
        </is>
      </c>
      <c r="H5" s="32" t="inlineStr">
        <is>
          <t>VACATION</t>
        </is>
      </c>
      <c r="I5" s="32" t="inlineStr">
        <is>
          <t>DAYS</t>
        </is>
      </c>
      <c r="J5" s="32" t="inlineStr">
        <is>
          <t>RATE</t>
        </is>
      </c>
    </row>
    <row r="6" ht="19" customHeight="1">
      <c r="B6" s="33">
        <f>IF(Jan!B7="","",Jan!B7)</f>
        <v/>
      </c>
      <c r="C6" s="34">
        <f>IF($B6="","",N(Jan!AH7)+N(Feb!AH7)+N(Mar!AH7)+N(Apr!AH7)+N(May!AH7)+N(Jun!AH7)+N(Jul!AH7)+N(Aug!AH7)+N(Sep!AH7)+N(Oct!AH7)+N(Nov!AH7)+N(Dec!AH7))</f>
        <v/>
      </c>
      <c r="D6" s="34">
        <f>IF($B6="","",N(Jan!AI7)+N(Feb!AI7)+N(Mar!AI7)+N(Apr!AI7)+N(May!AI7)+N(Jun!AI7)+N(Jul!AI7)+N(Aug!AI7)+N(Sep!AI7)+N(Oct!AI7)+N(Nov!AI7)+N(Dec!AI7))</f>
        <v/>
      </c>
      <c r="E6" s="34">
        <f>IF($B6="","",N(Jan!AJ7)+N(Feb!AJ7)+N(Mar!AJ7)+N(Apr!AJ7)+N(May!AJ7)+N(Jun!AJ7)+N(Jul!AJ7)+N(Aug!AJ7)+N(Sep!AJ7)+N(Oct!AJ7)+N(Nov!AJ7)+N(Dec!AJ7))</f>
        <v/>
      </c>
      <c r="F6" s="34">
        <f>IF($B6="","",N(Jan!AK7)+N(Feb!AK7)+N(Mar!AK7)+N(Apr!AK7)+N(May!AK7)+N(Jun!AK7)+N(Jul!AK7)+N(Aug!AK7)+N(Sep!AK7)+N(Oct!AK7)+N(Nov!AK7)+N(Dec!AK7))</f>
        <v/>
      </c>
      <c r="G6" s="34">
        <f>IF($B6="","",N(Jan!AL7)+N(Feb!AL7)+N(Mar!AL7)+N(Apr!AL7)+N(May!AL7)+N(Jun!AL7)+N(Jul!AL7)+N(Aug!AL7)+N(Sep!AL7)+N(Oct!AL7)+N(Nov!AL7)+N(Dec!AL7))</f>
        <v/>
      </c>
      <c r="H6" s="34">
        <f>IF($B6="","",N(Jan!AM7)+N(Feb!AM7)+N(Mar!AM7)+N(Apr!AM7)+N(May!AM7)+N(Jun!AM7)+N(Jul!AM7)+N(Aug!AM7)+N(Sep!AM7)+N(Oct!AM7)+N(Nov!AM7)+N(Dec!AM7))</f>
        <v/>
      </c>
      <c r="I6" s="34">
        <f>IF($B6="","",SUM(C6:H6))</f>
        <v/>
      </c>
      <c r="J6" s="35">
        <f>IF(OR($B6="",N(I6)=0),"",(C6+D6)/I6)</f>
        <v/>
      </c>
    </row>
    <row r="7" ht="19" customHeight="1">
      <c r="B7" s="33">
        <f>IF(Jan!B8="","",Jan!B8)</f>
        <v/>
      </c>
      <c r="C7" s="34">
        <f>IF($B7="","",N(Jan!AH8)+N(Feb!AH8)+N(Mar!AH8)+N(Apr!AH8)+N(May!AH8)+N(Jun!AH8)+N(Jul!AH8)+N(Aug!AH8)+N(Sep!AH8)+N(Oct!AH8)+N(Nov!AH8)+N(Dec!AH8))</f>
        <v/>
      </c>
      <c r="D7" s="34">
        <f>IF($B7="","",N(Jan!AI8)+N(Feb!AI8)+N(Mar!AI8)+N(Apr!AI8)+N(May!AI8)+N(Jun!AI8)+N(Jul!AI8)+N(Aug!AI8)+N(Sep!AI8)+N(Oct!AI8)+N(Nov!AI8)+N(Dec!AI8))</f>
        <v/>
      </c>
      <c r="E7" s="34">
        <f>IF($B7="","",N(Jan!AJ8)+N(Feb!AJ8)+N(Mar!AJ8)+N(Apr!AJ8)+N(May!AJ8)+N(Jun!AJ8)+N(Jul!AJ8)+N(Aug!AJ8)+N(Sep!AJ8)+N(Oct!AJ8)+N(Nov!AJ8)+N(Dec!AJ8))</f>
        <v/>
      </c>
      <c r="F7" s="34">
        <f>IF($B7="","",N(Jan!AK8)+N(Feb!AK8)+N(Mar!AK8)+N(Apr!AK8)+N(May!AK8)+N(Jun!AK8)+N(Jul!AK8)+N(Aug!AK8)+N(Sep!AK8)+N(Oct!AK8)+N(Nov!AK8)+N(Dec!AK8))</f>
        <v/>
      </c>
      <c r="G7" s="34">
        <f>IF($B7="","",N(Jan!AL8)+N(Feb!AL8)+N(Mar!AL8)+N(Apr!AL8)+N(May!AL8)+N(Jun!AL8)+N(Jul!AL8)+N(Aug!AL8)+N(Sep!AL8)+N(Oct!AL8)+N(Nov!AL8)+N(Dec!AL8))</f>
        <v/>
      </c>
      <c r="H7" s="34">
        <f>IF($B7="","",N(Jan!AM8)+N(Feb!AM8)+N(Mar!AM8)+N(Apr!AM8)+N(May!AM8)+N(Jun!AM8)+N(Jul!AM8)+N(Aug!AM8)+N(Sep!AM8)+N(Oct!AM8)+N(Nov!AM8)+N(Dec!AM8))</f>
        <v/>
      </c>
      <c r="I7" s="34">
        <f>IF($B7="","",SUM(C7:H7))</f>
        <v/>
      </c>
      <c r="J7" s="35">
        <f>IF(OR($B7="",N(I7)=0),"",(C7+D7)/I7)</f>
        <v/>
      </c>
    </row>
    <row r="8" ht="19" customHeight="1">
      <c r="B8" s="33">
        <f>IF(Jan!B9="","",Jan!B9)</f>
        <v/>
      </c>
      <c r="C8" s="34">
        <f>IF($B8="","",N(Jan!AH9)+N(Feb!AH9)+N(Mar!AH9)+N(Apr!AH9)+N(May!AH9)+N(Jun!AH9)+N(Jul!AH9)+N(Aug!AH9)+N(Sep!AH9)+N(Oct!AH9)+N(Nov!AH9)+N(Dec!AH9))</f>
        <v/>
      </c>
      <c r="D8" s="34">
        <f>IF($B8="","",N(Jan!AI9)+N(Feb!AI9)+N(Mar!AI9)+N(Apr!AI9)+N(May!AI9)+N(Jun!AI9)+N(Jul!AI9)+N(Aug!AI9)+N(Sep!AI9)+N(Oct!AI9)+N(Nov!AI9)+N(Dec!AI9))</f>
        <v/>
      </c>
      <c r="E8" s="34">
        <f>IF($B8="","",N(Jan!AJ9)+N(Feb!AJ9)+N(Mar!AJ9)+N(Apr!AJ9)+N(May!AJ9)+N(Jun!AJ9)+N(Jul!AJ9)+N(Aug!AJ9)+N(Sep!AJ9)+N(Oct!AJ9)+N(Nov!AJ9)+N(Dec!AJ9))</f>
        <v/>
      </c>
      <c r="F8" s="34">
        <f>IF($B8="","",N(Jan!AK9)+N(Feb!AK9)+N(Mar!AK9)+N(Apr!AK9)+N(May!AK9)+N(Jun!AK9)+N(Jul!AK9)+N(Aug!AK9)+N(Sep!AK9)+N(Oct!AK9)+N(Nov!AK9)+N(Dec!AK9))</f>
        <v/>
      </c>
      <c r="G8" s="34">
        <f>IF($B8="","",N(Jan!AL9)+N(Feb!AL9)+N(Mar!AL9)+N(Apr!AL9)+N(May!AL9)+N(Jun!AL9)+N(Jul!AL9)+N(Aug!AL9)+N(Sep!AL9)+N(Oct!AL9)+N(Nov!AL9)+N(Dec!AL9))</f>
        <v/>
      </c>
      <c r="H8" s="34">
        <f>IF($B8="","",N(Jan!AM9)+N(Feb!AM9)+N(Mar!AM9)+N(Apr!AM9)+N(May!AM9)+N(Jun!AM9)+N(Jul!AM9)+N(Aug!AM9)+N(Sep!AM9)+N(Oct!AM9)+N(Nov!AM9)+N(Dec!AM9))</f>
        <v/>
      </c>
      <c r="I8" s="34">
        <f>IF($B8="","",SUM(C8:H8))</f>
        <v/>
      </c>
      <c r="J8" s="35">
        <f>IF(OR($B8="",N(I8)=0),"",(C8+D8)/I8)</f>
        <v/>
      </c>
    </row>
    <row r="9" ht="19" customHeight="1">
      <c r="B9" s="33">
        <f>IF(Jan!B10="","",Jan!B10)</f>
        <v/>
      </c>
      <c r="C9" s="34">
        <f>IF($B9="","",N(Jan!AH10)+N(Feb!AH10)+N(Mar!AH10)+N(Apr!AH10)+N(May!AH10)+N(Jun!AH10)+N(Jul!AH10)+N(Aug!AH10)+N(Sep!AH10)+N(Oct!AH10)+N(Nov!AH10)+N(Dec!AH10))</f>
        <v/>
      </c>
      <c r="D9" s="34">
        <f>IF($B9="","",N(Jan!AI10)+N(Feb!AI10)+N(Mar!AI10)+N(Apr!AI10)+N(May!AI10)+N(Jun!AI10)+N(Jul!AI10)+N(Aug!AI10)+N(Sep!AI10)+N(Oct!AI10)+N(Nov!AI10)+N(Dec!AI10))</f>
        <v/>
      </c>
      <c r="E9" s="34">
        <f>IF($B9="","",N(Jan!AJ10)+N(Feb!AJ10)+N(Mar!AJ10)+N(Apr!AJ10)+N(May!AJ10)+N(Jun!AJ10)+N(Jul!AJ10)+N(Aug!AJ10)+N(Sep!AJ10)+N(Oct!AJ10)+N(Nov!AJ10)+N(Dec!AJ10))</f>
        <v/>
      </c>
      <c r="F9" s="34">
        <f>IF($B9="","",N(Jan!AK10)+N(Feb!AK10)+N(Mar!AK10)+N(Apr!AK10)+N(May!AK10)+N(Jun!AK10)+N(Jul!AK10)+N(Aug!AK10)+N(Sep!AK10)+N(Oct!AK10)+N(Nov!AK10)+N(Dec!AK10))</f>
        <v/>
      </c>
      <c r="G9" s="34">
        <f>IF($B9="","",N(Jan!AL10)+N(Feb!AL10)+N(Mar!AL10)+N(Apr!AL10)+N(May!AL10)+N(Jun!AL10)+N(Jul!AL10)+N(Aug!AL10)+N(Sep!AL10)+N(Oct!AL10)+N(Nov!AL10)+N(Dec!AL10))</f>
        <v/>
      </c>
      <c r="H9" s="34">
        <f>IF($B9="","",N(Jan!AM10)+N(Feb!AM10)+N(Mar!AM10)+N(Apr!AM10)+N(May!AM10)+N(Jun!AM10)+N(Jul!AM10)+N(Aug!AM10)+N(Sep!AM10)+N(Oct!AM10)+N(Nov!AM10)+N(Dec!AM10))</f>
        <v/>
      </c>
      <c r="I9" s="34">
        <f>IF($B9="","",SUM(C9:H9))</f>
        <v/>
      </c>
      <c r="J9" s="35">
        <f>IF(OR($B9="",N(I9)=0),"",(C9+D9)/I9)</f>
        <v/>
      </c>
    </row>
    <row r="10" ht="19" customHeight="1">
      <c r="B10" s="33">
        <f>IF(Jan!B11="","",Jan!B11)</f>
        <v/>
      </c>
      <c r="C10" s="34">
        <f>IF($B10="","",N(Jan!AH11)+N(Feb!AH11)+N(Mar!AH11)+N(Apr!AH11)+N(May!AH11)+N(Jun!AH11)+N(Jul!AH11)+N(Aug!AH11)+N(Sep!AH11)+N(Oct!AH11)+N(Nov!AH11)+N(Dec!AH11))</f>
        <v/>
      </c>
      <c r="D10" s="34">
        <f>IF($B10="","",N(Jan!AI11)+N(Feb!AI11)+N(Mar!AI11)+N(Apr!AI11)+N(May!AI11)+N(Jun!AI11)+N(Jul!AI11)+N(Aug!AI11)+N(Sep!AI11)+N(Oct!AI11)+N(Nov!AI11)+N(Dec!AI11))</f>
        <v/>
      </c>
      <c r="E10" s="34">
        <f>IF($B10="","",N(Jan!AJ11)+N(Feb!AJ11)+N(Mar!AJ11)+N(Apr!AJ11)+N(May!AJ11)+N(Jun!AJ11)+N(Jul!AJ11)+N(Aug!AJ11)+N(Sep!AJ11)+N(Oct!AJ11)+N(Nov!AJ11)+N(Dec!AJ11))</f>
        <v/>
      </c>
      <c r="F10" s="34">
        <f>IF($B10="","",N(Jan!AK11)+N(Feb!AK11)+N(Mar!AK11)+N(Apr!AK11)+N(May!AK11)+N(Jun!AK11)+N(Jul!AK11)+N(Aug!AK11)+N(Sep!AK11)+N(Oct!AK11)+N(Nov!AK11)+N(Dec!AK11))</f>
        <v/>
      </c>
      <c r="G10" s="34">
        <f>IF($B10="","",N(Jan!AL11)+N(Feb!AL11)+N(Mar!AL11)+N(Apr!AL11)+N(May!AL11)+N(Jun!AL11)+N(Jul!AL11)+N(Aug!AL11)+N(Sep!AL11)+N(Oct!AL11)+N(Nov!AL11)+N(Dec!AL11))</f>
        <v/>
      </c>
      <c r="H10" s="34">
        <f>IF($B10="","",N(Jan!AM11)+N(Feb!AM11)+N(Mar!AM11)+N(Apr!AM11)+N(May!AM11)+N(Jun!AM11)+N(Jul!AM11)+N(Aug!AM11)+N(Sep!AM11)+N(Oct!AM11)+N(Nov!AM11)+N(Dec!AM11))</f>
        <v/>
      </c>
      <c r="I10" s="34">
        <f>IF($B10="","",SUM(C10:H10))</f>
        <v/>
      </c>
      <c r="J10" s="35">
        <f>IF(OR($B10="",N(I10)=0),"",(C10+D10)/I10)</f>
        <v/>
      </c>
    </row>
    <row r="11" ht="19" customHeight="1">
      <c r="B11" s="33">
        <f>IF(Jan!B12="","",Jan!B12)</f>
        <v/>
      </c>
      <c r="C11" s="34">
        <f>IF($B11="","",N(Jan!AH12)+N(Feb!AH12)+N(Mar!AH12)+N(Apr!AH12)+N(May!AH12)+N(Jun!AH12)+N(Jul!AH12)+N(Aug!AH12)+N(Sep!AH12)+N(Oct!AH12)+N(Nov!AH12)+N(Dec!AH12))</f>
        <v/>
      </c>
      <c r="D11" s="34">
        <f>IF($B11="","",N(Jan!AI12)+N(Feb!AI12)+N(Mar!AI12)+N(Apr!AI12)+N(May!AI12)+N(Jun!AI12)+N(Jul!AI12)+N(Aug!AI12)+N(Sep!AI12)+N(Oct!AI12)+N(Nov!AI12)+N(Dec!AI12))</f>
        <v/>
      </c>
      <c r="E11" s="34">
        <f>IF($B11="","",N(Jan!AJ12)+N(Feb!AJ12)+N(Mar!AJ12)+N(Apr!AJ12)+N(May!AJ12)+N(Jun!AJ12)+N(Jul!AJ12)+N(Aug!AJ12)+N(Sep!AJ12)+N(Oct!AJ12)+N(Nov!AJ12)+N(Dec!AJ12))</f>
        <v/>
      </c>
      <c r="F11" s="34">
        <f>IF($B11="","",N(Jan!AK12)+N(Feb!AK12)+N(Mar!AK12)+N(Apr!AK12)+N(May!AK12)+N(Jun!AK12)+N(Jul!AK12)+N(Aug!AK12)+N(Sep!AK12)+N(Oct!AK12)+N(Nov!AK12)+N(Dec!AK12))</f>
        <v/>
      </c>
      <c r="G11" s="34">
        <f>IF($B11="","",N(Jan!AL12)+N(Feb!AL12)+N(Mar!AL12)+N(Apr!AL12)+N(May!AL12)+N(Jun!AL12)+N(Jul!AL12)+N(Aug!AL12)+N(Sep!AL12)+N(Oct!AL12)+N(Nov!AL12)+N(Dec!AL12))</f>
        <v/>
      </c>
      <c r="H11" s="34">
        <f>IF($B11="","",N(Jan!AM12)+N(Feb!AM12)+N(Mar!AM12)+N(Apr!AM12)+N(May!AM12)+N(Jun!AM12)+N(Jul!AM12)+N(Aug!AM12)+N(Sep!AM12)+N(Oct!AM12)+N(Nov!AM12)+N(Dec!AM12))</f>
        <v/>
      </c>
      <c r="I11" s="34">
        <f>IF($B11="","",SUM(C11:H11))</f>
        <v/>
      </c>
      <c r="J11" s="35">
        <f>IF(OR($B11="",N(I11)=0),"",(C11+D11)/I11)</f>
        <v/>
      </c>
    </row>
    <row r="12" ht="19" customHeight="1">
      <c r="B12" s="33">
        <f>IF(Jan!B13="","",Jan!B13)</f>
        <v/>
      </c>
      <c r="C12" s="34">
        <f>IF($B12="","",N(Jan!AH13)+N(Feb!AH13)+N(Mar!AH13)+N(Apr!AH13)+N(May!AH13)+N(Jun!AH13)+N(Jul!AH13)+N(Aug!AH13)+N(Sep!AH13)+N(Oct!AH13)+N(Nov!AH13)+N(Dec!AH13))</f>
        <v/>
      </c>
      <c r="D12" s="34">
        <f>IF($B12="","",N(Jan!AI13)+N(Feb!AI13)+N(Mar!AI13)+N(Apr!AI13)+N(May!AI13)+N(Jun!AI13)+N(Jul!AI13)+N(Aug!AI13)+N(Sep!AI13)+N(Oct!AI13)+N(Nov!AI13)+N(Dec!AI13))</f>
        <v/>
      </c>
      <c r="E12" s="34">
        <f>IF($B12="","",N(Jan!AJ13)+N(Feb!AJ13)+N(Mar!AJ13)+N(Apr!AJ13)+N(May!AJ13)+N(Jun!AJ13)+N(Jul!AJ13)+N(Aug!AJ13)+N(Sep!AJ13)+N(Oct!AJ13)+N(Nov!AJ13)+N(Dec!AJ13))</f>
        <v/>
      </c>
      <c r="F12" s="34">
        <f>IF($B12="","",N(Jan!AK13)+N(Feb!AK13)+N(Mar!AK13)+N(Apr!AK13)+N(May!AK13)+N(Jun!AK13)+N(Jul!AK13)+N(Aug!AK13)+N(Sep!AK13)+N(Oct!AK13)+N(Nov!AK13)+N(Dec!AK13))</f>
        <v/>
      </c>
      <c r="G12" s="34">
        <f>IF($B12="","",N(Jan!AL13)+N(Feb!AL13)+N(Mar!AL13)+N(Apr!AL13)+N(May!AL13)+N(Jun!AL13)+N(Jul!AL13)+N(Aug!AL13)+N(Sep!AL13)+N(Oct!AL13)+N(Nov!AL13)+N(Dec!AL13))</f>
        <v/>
      </c>
      <c r="H12" s="34">
        <f>IF($B12="","",N(Jan!AM13)+N(Feb!AM13)+N(Mar!AM13)+N(Apr!AM13)+N(May!AM13)+N(Jun!AM13)+N(Jul!AM13)+N(Aug!AM13)+N(Sep!AM13)+N(Oct!AM13)+N(Nov!AM13)+N(Dec!AM13))</f>
        <v/>
      </c>
      <c r="I12" s="34">
        <f>IF($B12="","",SUM(C12:H12))</f>
        <v/>
      </c>
      <c r="J12" s="35">
        <f>IF(OR($B12="",N(I12)=0),"",(C12+D12)/I12)</f>
        <v/>
      </c>
    </row>
    <row r="13" ht="19" customHeight="1">
      <c r="B13" s="33">
        <f>IF(Jan!B14="","",Jan!B14)</f>
        <v/>
      </c>
      <c r="C13" s="34">
        <f>IF($B13="","",N(Jan!AH14)+N(Feb!AH14)+N(Mar!AH14)+N(Apr!AH14)+N(May!AH14)+N(Jun!AH14)+N(Jul!AH14)+N(Aug!AH14)+N(Sep!AH14)+N(Oct!AH14)+N(Nov!AH14)+N(Dec!AH14))</f>
        <v/>
      </c>
      <c r="D13" s="34">
        <f>IF($B13="","",N(Jan!AI14)+N(Feb!AI14)+N(Mar!AI14)+N(Apr!AI14)+N(May!AI14)+N(Jun!AI14)+N(Jul!AI14)+N(Aug!AI14)+N(Sep!AI14)+N(Oct!AI14)+N(Nov!AI14)+N(Dec!AI14))</f>
        <v/>
      </c>
      <c r="E13" s="34">
        <f>IF($B13="","",N(Jan!AJ14)+N(Feb!AJ14)+N(Mar!AJ14)+N(Apr!AJ14)+N(May!AJ14)+N(Jun!AJ14)+N(Jul!AJ14)+N(Aug!AJ14)+N(Sep!AJ14)+N(Oct!AJ14)+N(Nov!AJ14)+N(Dec!AJ14))</f>
        <v/>
      </c>
      <c r="F13" s="34">
        <f>IF($B13="","",N(Jan!AK14)+N(Feb!AK14)+N(Mar!AK14)+N(Apr!AK14)+N(May!AK14)+N(Jun!AK14)+N(Jul!AK14)+N(Aug!AK14)+N(Sep!AK14)+N(Oct!AK14)+N(Nov!AK14)+N(Dec!AK14))</f>
        <v/>
      </c>
      <c r="G13" s="34">
        <f>IF($B13="","",N(Jan!AL14)+N(Feb!AL14)+N(Mar!AL14)+N(Apr!AL14)+N(May!AL14)+N(Jun!AL14)+N(Jul!AL14)+N(Aug!AL14)+N(Sep!AL14)+N(Oct!AL14)+N(Nov!AL14)+N(Dec!AL14))</f>
        <v/>
      </c>
      <c r="H13" s="34">
        <f>IF($B13="","",N(Jan!AM14)+N(Feb!AM14)+N(Mar!AM14)+N(Apr!AM14)+N(May!AM14)+N(Jun!AM14)+N(Jul!AM14)+N(Aug!AM14)+N(Sep!AM14)+N(Oct!AM14)+N(Nov!AM14)+N(Dec!AM14))</f>
        <v/>
      </c>
      <c r="I13" s="34">
        <f>IF($B13="","",SUM(C13:H13))</f>
        <v/>
      </c>
      <c r="J13" s="35">
        <f>IF(OR($B13="",N(I13)=0),"",(C13+D13)/I13)</f>
        <v/>
      </c>
    </row>
    <row r="14" ht="19" customHeight="1">
      <c r="B14" s="33">
        <f>IF(Jan!B15="","",Jan!B15)</f>
        <v/>
      </c>
      <c r="C14" s="34">
        <f>IF($B14="","",N(Jan!AH15)+N(Feb!AH15)+N(Mar!AH15)+N(Apr!AH15)+N(May!AH15)+N(Jun!AH15)+N(Jul!AH15)+N(Aug!AH15)+N(Sep!AH15)+N(Oct!AH15)+N(Nov!AH15)+N(Dec!AH15))</f>
        <v/>
      </c>
      <c r="D14" s="34">
        <f>IF($B14="","",N(Jan!AI15)+N(Feb!AI15)+N(Mar!AI15)+N(Apr!AI15)+N(May!AI15)+N(Jun!AI15)+N(Jul!AI15)+N(Aug!AI15)+N(Sep!AI15)+N(Oct!AI15)+N(Nov!AI15)+N(Dec!AI15))</f>
        <v/>
      </c>
      <c r="E14" s="34">
        <f>IF($B14="","",N(Jan!AJ15)+N(Feb!AJ15)+N(Mar!AJ15)+N(Apr!AJ15)+N(May!AJ15)+N(Jun!AJ15)+N(Jul!AJ15)+N(Aug!AJ15)+N(Sep!AJ15)+N(Oct!AJ15)+N(Nov!AJ15)+N(Dec!AJ15))</f>
        <v/>
      </c>
      <c r="F14" s="34">
        <f>IF($B14="","",N(Jan!AK15)+N(Feb!AK15)+N(Mar!AK15)+N(Apr!AK15)+N(May!AK15)+N(Jun!AK15)+N(Jul!AK15)+N(Aug!AK15)+N(Sep!AK15)+N(Oct!AK15)+N(Nov!AK15)+N(Dec!AK15))</f>
        <v/>
      </c>
      <c r="G14" s="34">
        <f>IF($B14="","",N(Jan!AL15)+N(Feb!AL15)+N(Mar!AL15)+N(Apr!AL15)+N(May!AL15)+N(Jun!AL15)+N(Jul!AL15)+N(Aug!AL15)+N(Sep!AL15)+N(Oct!AL15)+N(Nov!AL15)+N(Dec!AL15))</f>
        <v/>
      </c>
      <c r="H14" s="34">
        <f>IF($B14="","",N(Jan!AM15)+N(Feb!AM15)+N(Mar!AM15)+N(Apr!AM15)+N(May!AM15)+N(Jun!AM15)+N(Jul!AM15)+N(Aug!AM15)+N(Sep!AM15)+N(Oct!AM15)+N(Nov!AM15)+N(Dec!AM15))</f>
        <v/>
      </c>
      <c r="I14" s="34">
        <f>IF($B14="","",SUM(C14:H14))</f>
        <v/>
      </c>
      <c r="J14" s="35">
        <f>IF(OR($B14="",N(I14)=0),"",(C14+D14)/I14)</f>
        <v/>
      </c>
    </row>
    <row r="15" ht="19" customHeight="1">
      <c r="B15" s="33">
        <f>IF(Jan!B16="","",Jan!B16)</f>
        <v/>
      </c>
      <c r="C15" s="34">
        <f>IF($B15="","",N(Jan!AH16)+N(Feb!AH16)+N(Mar!AH16)+N(Apr!AH16)+N(May!AH16)+N(Jun!AH16)+N(Jul!AH16)+N(Aug!AH16)+N(Sep!AH16)+N(Oct!AH16)+N(Nov!AH16)+N(Dec!AH16))</f>
        <v/>
      </c>
      <c r="D15" s="34">
        <f>IF($B15="","",N(Jan!AI16)+N(Feb!AI16)+N(Mar!AI16)+N(Apr!AI16)+N(May!AI16)+N(Jun!AI16)+N(Jul!AI16)+N(Aug!AI16)+N(Sep!AI16)+N(Oct!AI16)+N(Nov!AI16)+N(Dec!AI16))</f>
        <v/>
      </c>
      <c r="E15" s="34">
        <f>IF($B15="","",N(Jan!AJ16)+N(Feb!AJ16)+N(Mar!AJ16)+N(Apr!AJ16)+N(May!AJ16)+N(Jun!AJ16)+N(Jul!AJ16)+N(Aug!AJ16)+N(Sep!AJ16)+N(Oct!AJ16)+N(Nov!AJ16)+N(Dec!AJ16))</f>
        <v/>
      </c>
      <c r="F15" s="34">
        <f>IF($B15="","",N(Jan!AK16)+N(Feb!AK16)+N(Mar!AK16)+N(Apr!AK16)+N(May!AK16)+N(Jun!AK16)+N(Jul!AK16)+N(Aug!AK16)+N(Sep!AK16)+N(Oct!AK16)+N(Nov!AK16)+N(Dec!AK16))</f>
        <v/>
      </c>
      <c r="G15" s="34">
        <f>IF($B15="","",N(Jan!AL16)+N(Feb!AL16)+N(Mar!AL16)+N(Apr!AL16)+N(May!AL16)+N(Jun!AL16)+N(Jul!AL16)+N(Aug!AL16)+N(Sep!AL16)+N(Oct!AL16)+N(Nov!AL16)+N(Dec!AL16))</f>
        <v/>
      </c>
      <c r="H15" s="34">
        <f>IF($B15="","",N(Jan!AM16)+N(Feb!AM16)+N(Mar!AM16)+N(Apr!AM16)+N(May!AM16)+N(Jun!AM16)+N(Jul!AM16)+N(Aug!AM16)+N(Sep!AM16)+N(Oct!AM16)+N(Nov!AM16)+N(Dec!AM16))</f>
        <v/>
      </c>
      <c r="I15" s="34">
        <f>IF($B15="","",SUM(C15:H15))</f>
        <v/>
      </c>
      <c r="J15" s="35">
        <f>IF(OR($B15="",N(I15)=0),"",(C15+D15)/I15)</f>
        <v/>
      </c>
    </row>
    <row r="16" ht="19" customHeight="1">
      <c r="B16" s="33">
        <f>IF(Jan!B17="","",Jan!B17)</f>
        <v/>
      </c>
      <c r="C16" s="34">
        <f>IF($B16="","",N(Jan!AH17)+N(Feb!AH17)+N(Mar!AH17)+N(Apr!AH17)+N(May!AH17)+N(Jun!AH17)+N(Jul!AH17)+N(Aug!AH17)+N(Sep!AH17)+N(Oct!AH17)+N(Nov!AH17)+N(Dec!AH17))</f>
        <v/>
      </c>
      <c r="D16" s="34">
        <f>IF($B16="","",N(Jan!AI17)+N(Feb!AI17)+N(Mar!AI17)+N(Apr!AI17)+N(May!AI17)+N(Jun!AI17)+N(Jul!AI17)+N(Aug!AI17)+N(Sep!AI17)+N(Oct!AI17)+N(Nov!AI17)+N(Dec!AI17))</f>
        <v/>
      </c>
      <c r="E16" s="34">
        <f>IF($B16="","",N(Jan!AJ17)+N(Feb!AJ17)+N(Mar!AJ17)+N(Apr!AJ17)+N(May!AJ17)+N(Jun!AJ17)+N(Jul!AJ17)+N(Aug!AJ17)+N(Sep!AJ17)+N(Oct!AJ17)+N(Nov!AJ17)+N(Dec!AJ17))</f>
        <v/>
      </c>
      <c r="F16" s="34">
        <f>IF($B16="","",N(Jan!AK17)+N(Feb!AK17)+N(Mar!AK17)+N(Apr!AK17)+N(May!AK17)+N(Jun!AK17)+N(Jul!AK17)+N(Aug!AK17)+N(Sep!AK17)+N(Oct!AK17)+N(Nov!AK17)+N(Dec!AK17))</f>
        <v/>
      </c>
      <c r="G16" s="34">
        <f>IF($B16="","",N(Jan!AL17)+N(Feb!AL17)+N(Mar!AL17)+N(Apr!AL17)+N(May!AL17)+N(Jun!AL17)+N(Jul!AL17)+N(Aug!AL17)+N(Sep!AL17)+N(Oct!AL17)+N(Nov!AL17)+N(Dec!AL17))</f>
        <v/>
      </c>
      <c r="H16" s="34">
        <f>IF($B16="","",N(Jan!AM17)+N(Feb!AM17)+N(Mar!AM17)+N(Apr!AM17)+N(May!AM17)+N(Jun!AM17)+N(Jul!AM17)+N(Aug!AM17)+N(Sep!AM17)+N(Oct!AM17)+N(Nov!AM17)+N(Dec!AM17))</f>
        <v/>
      </c>
      <c r="I16" s="34">
        <f>IF($B16="","",SUM(C16:H16))</f>
        <v/>
      </c>
      <c r="J16" s="35">
        <f>IF(OR($B16="",N(I16)=0),"",(C16+D16)/I16)</f>
        <v/>
      </c>
    </row>
    <row r="17" ht="19" customHeight="1">
      <c r="B17" s="33">
        <f>IF(Jan!B18="","",Jan!B18)</f>
        <v/>
      </c>
      <c r="C17" s="34">
        <f>IF($B17="","",N(Jan!AH18)+N(Feb!AH18)+N(Mar!AH18)+N(Apr!AH18)+N(May!AH18)+N(Jun!AH18)+N(Jul!AH18)+N(Aug!AH18)+N(Sep!AH18)+N(Oct!AH18)+N(Nov!AH18)+N(Dec!AH18))</f>
        <v/>
      </c>
      <c r="D17" s="34">
        <f>IF($B17="","",N(Jan!AI18)+N(Feb!AI18)+N(Mar!AI18)+N(Apr!AI18)+N(May!AI18)+N(Jun!AI18)+N(Jul!AI18)+N(Aug!AI18)+N(Sep!AI18)+N(Oct!AI18)+N(Nov!AI18)+N(Dec!AI18))</f>
        <v/>
      </c>
      <c r="E17" s="34">
        <f>IF($B17="","",N(Jan!AJ18)+N(Feb!AJ18)+N(Mar!AJ18)+N(Apr!AJ18)+N(May!AJ18)+N(Jun!AJ18)+N(Jul!AJ18)+N(Aug!AJ18)+N(Sep!AJ18)+N(Oct!AJ18)+N(Nov!AJ18)+N(Dec!AJ18))</f>
        <v/>
      </c>
      <c r="F17" s="34">
        <f>IF($B17="","",N(Jan!AK18)+N(Feb!AK18)+N(Mar!AK18)+N(Apr!AK18)+N(May!AK18)+N(Jun!AK18)+N(Jul!AK18)+N(Aug!AK18)+N(Sep!AK18)+N(Oct!AK18)+N(Nov!AK18)+N(Dec!AK18))</f>
        <v/>
      </c>
      <c r="G17" s="34">
        <f>IF($B17="","",N(Jan!AL18)+N(Feb!AL18)+N(Mar!AL18)+N(Apr!AL18)+N(May!AL18)+N(Jun!AL18)+N(Jul!AL18)+N(Aug!AL18)+N(Sep!AL18)+N(Oct!AL18)+N(Nov!AL18)+N(Dec!AL18))</f>
        <v/>
      </c>
      <c r="H17" s="34">
        <f>IF($B17="","",N(Jan!AM18)+N(Feb!AM18)+N(Mar!AM18)+N(Apr!AM18)+N(May!AM18)+N(Jun!AM18)+N(Jul!AM18)+N(Aug!AM18)+N(Sep!AM18)+N(Oct!AM18)+N(Nov!AM18)+N(Dec!AM18))</f>
        <v/>
      </c>
      <c r="I17" s="34">
        <f>IF($B17="","",SUM(C17:H17))</f>
        <v/>
      </c>
      <c r="J17" s="35">
        <f>IF(OR($B17="",N(I17)=0),"",(C17+D17)/I17)</f>
        <v/>
      </c>
    </row>
    <row r="18" ht="19" customHeight="1">
      <c r="B18" s="33">
        <f>IF(Jan!B19="","",Jan!B19)</f>
        <v/>
      </c>
      <c r="C18" s="34">
        <f>IF($B18="","",N(Jan!AH19)+N(Feb!AH19)+N(Mar!AH19)+N(Apr!AH19)+N(May!AH19)+N(Jun!AH19)+N(Jul!AH19)+N(Aug!AH19)+N(Sep!AH19)+N(Oct!AH19)+N(Nov!AH19)+N(Dec!AH19))</f>
        <v/>
      </c>
      <c r="D18" s="34">
        <f>IF($B18="","",N(Jan!AI19)+N(Feb!AI19)+N(Mar!AI19)+N(Apr!AI19)+N(May!AI19)+N(Jun!AI19)+N(Jul!AI19)+N(Aug!AI19)+N(Sep!AI19)+N(Oct!AI19)+N(Nov!AI19)+N(Dec!AI19))</f>
        <v/>
      </c>
      <c r="E18" s="34">
        <f>IF($B18="","",N(Jan!AJ19)+N(Feb!AJ19)+N(Mar!AJ19)+N(Apr!AJ19)+N(May!AJ19)+N(Jun!AJ19)+N(Jul!AJ19)+N(Aug!AJ19)+N(Sep!AJ19)+N(Oct!AJ19)+N(Nov!AJ19)+N(Dec!AJ19))</f>
        <v/>
      </c>
      <c r="F18" s="34">
        <f>IF($B18="","",N(Jan!AK19)+N(Feb!AK19)+N(Mar!AK19)+N(Apr!AK19)+N(May!AK19)+N(Jun!AK19)+N(Jul!AK19)+N(Aug!AK19)+N(Sep!AK19)+N(Oct!AK19)+N(Nov!AK19)+N(Dec!AK19))</f>
        <v/>
      </c>
      <c r="G18" s="34">
        <f>IF($B18="","",N(Jan!AL19)+N(Feb!AL19)+N(Mar!AL19)+N(Apr!AL19)+N(May!AL19)+N(Jun!AL19)+N(Jul!AL19)+N(Aug!AL19)+N(Sep!AL19)+N(Oct!AL19)+N(Nov!AL19)+N(Dec!AL19))</f>
        <v/>
      </c>
      <c r="H18" s="34">
        <f>IF($B18="","",N(Jan!AM19)+N(Feb!AM19)+N(Mar!AM19)+N(Apr!AM19)+N(May!AM19)+N(Jun!AM19)+N(Jul!AM19)+N(Aug!AM19)+N(Sep!AM19)+N(Oct!AM19)+N(Nov!AM19)+N(Dec!AM19))</f>
        <v/>
      </c>
      <c r="I18" s="34">
        <f>IF($B18="","",SUM(C18:H18))</f>
        <v/>
      </c>
      <c r="J18" s="35">
        <f>IF(OR($B18="",N(I18)=0),"",(C18+D18)/I18)</f>
        <v/>
      </c>
    </row>
    <row r="19" ht="19" customHeight="1">
      <c r="B19" s="33">
        <f>IF(Jan!B20="","",Jan!B20)</f>
        <v/>
      </c>
      <c r="C19" s="34">
        <f>IF($B19="","",N(Jan!AH20)+N(Feb!AH20)+N(Mar!AH20)+N(Apr!AH20)+N(May!AH20)+N(Jun!AH20)+N(Jul!AH20)+N(Aug!AH20)+N(Sep!AH20)+N(Oct!AH20)+N(Nov!AH20)+N(Dec!AH20))</f>
        <v/>
      </c>
      <c r="D19" s="34">
        <f>IF($B19="","",N(Jan!AI20)+N(Feb!AI20)+N(Mar!AI20)+N(Apr!AI20)+N(May!AI20)+N(Jun!AI20)+N(Jul!AI20)+N(Aug!AI20)+N(Sep!AI20)+N(Oct!AI20)+N(Nov!AI20)+N(Dec!AI20))</f>
        <v/>
      </c>
      <c r="E19" s="34">
        <f>IF($B19="","",N(Jan!AJ20)+N(Feb!AJ20)+N(Mar!AJ20)+N(Apr!AJ20)+N(May!AJ20)+N(Jun!AJ20)+N(Jul!AJ20)+N(Aug!AJ20)+N(Sep!AJ20)+N(Oct!AJ20)+N(Nov!AJ20)+N(Dec!AJ20))</f>
        <v/>
      </c>
      <c r="F19" s="34">
        <f>IF($B19="","",N(Jan!AK20)+N(Feb!AK20)+N(Mar!AK20)+N(Apr!AK20)+N(May!AK20)+N(Jun!AK20)+N(Jul!AK20)+N(Aug!AK20)+N(Sep!AK20)+N(Oct!AK20)+N(Nov!AK20)+N(Dec!AK20))</f>
        <v/>
      </c>
      <c r="G19" s="34">
        <f>IF($B19="","",N(Jan!AL20)+N(Feb!AL20)+N(Mar!AL20)+N(Apr!AL20)+N(May!AL20)+N(Jun!AL20)+N(Jul!AL20)+N(Aug!AL20)+N(Sep!AL20)+N(Oct!AL20)+N(Nov!AL20)+N(Dec!AL20))</f>
        <v/>
      </c>
      <c r="H19" s="34">
        <f>IF($B19="","",N(Jan!AM20)+N(Feb!AM20)+N(Mar!AM20)+N(Apr!AM20)+N(May!AM20)+N(Jun!AM20)+N(Jul!AM20)+N(Aug!AM20)+N(Sep!AM20)+N(Oct!AM20)+N(Nov!AM20)+N(Dec!AM20))</f>
        <v/>
      </c>
      <c r="I19" s="34">
        <f>IF($B19="","",SUM(C19:H19))</f>
        <v/>
      </c>
      <c r="J19" s="35">
        <f>IF(OR($B19="",N(I19)=0),"",(C19+D19)/I19)</f>
        <v/>
      </c>
    </row>
    <row r="20" ht="19" customHeight="1">
      <c r="B20" s="33">
        <f>IF(Jan!B21="","",Jan!B21)</f>
        <v/>
      </c>
      <c r="C20" s="34">
        <f>IF($B20="","",N(Jan!AH21)+N(Feb!AH21)+N(Mar!AH21)+N(Apr!AH21)+N(May!AH21)+N(Jun!AH21)+N(Jul!AH21)+N(Aug!AH21)+N(Sep!AH21)+N(Oct!AH21)+N(Nov!AH21)+N(Dec!AH21))</f>
        <v/>
      </c>
      <c r="D20" s="34">
        <f>IF($B20="","",N(Jan!AI21)+N(Feb!AI21)+N(Mar!AI21)+N(Apr!AI21)+N(May!AI21)+N(Jun!AI21)+N(Jul!AI21)+N(Aug!AI21)+N(Sep!AI21)+N(Oct!AI21)+N(Nov!AI21)+N(Dec!AI21))</f>
        <v/>
      </c>
      <c r="E20" s="34">
        <f>IF($B20="","",N(Jan!AJ21)+N(Feb!AJ21)+N(Mar!AJ21)+N(Apr!AJ21)+N(May!AJ21)+N(Jun!AJ21)+N(Jul!AJ21)+N(Aug!AJ21)+N(Sep!AJ21)+N(Oct!AJ21)+N(Nov!AJ21)+N(Dec!AJ21))</f>
        <v/>
      </c>
      <c r="F20" s="34">
        <f>IF($B20="","",N(Jan!AK21)+N(Feb!AK21)+N(Mar!AK21)+N(Apr!AK21)+N(May!AK21)+N(Jun!AK21)+N(Jul!AK21)+N(Aug!AK21)+N(Sep!AK21)+N(Oct!AK21)+N(Nov!AK21)+N(Dec!AK21))</f>
        <v/>
      </c>
      <c r="G20" s="34">
        <f>IF($B20="","",N(Jan!AL21)+N(Feb!AL21)+N(Mar!AL21)+N(Apr!AL21)+N(May!AL21)+N(Jun!AL21)+N(Jul!AL21)+N(Aug!AL21)+N(Sep!AL21)+N(Oct!AL21)+N(Nov!AL21)+N(Dec!AL21))</f>
        <v/>
      </c>
      <c r="H20" s="34">
        <f>IF($B20="","",N(Jan!AM21)+N(Feb!AM21)+N(Mar!AM21)+N(Apr!AM21)+N(May!AM21)+N(Jun!AM21)+N(Jul!AM21)+N(Aug!AM21)+N(Sep!AM21)+N(Oct!AM21)+N(Nov!AM21)+N(Dec!AM21))</f>
        <v/>
      </c>
      <c r="I20" s="34">
        <f>IF($B20="","",SUM(C20:H20))</f>
        <v/>
      </c>
      <c r="J20" s="35">
        <f>IF(OR($B20="",N(I20)=0),"",(C20+D20)/I20)</f>
        <v/>
      </c>
    </row>
    <row r="21" ht="19" customHeight="1">
      <c r="B21" s="33">
        <f>IF(Jan!B22="","",Jan!B22)</f>
        <v/>
      </c>
      <c r="C21" s="34">
        <f>IF($B21="","",N(Jan!AH22)+N(Feb!AH22)+N(Mar!AH22)+N(Apr!AH22)+N(May!AH22)+N(Jun!AH22)+N(Jul!AH22)+N(Aug!AH22)+N(Sep!AH22)+N(Oct!AH22)+N(Nov!AH22)+N(Dec!AH22))</f>
        <v/>
      </c>
      <c r="D21" s="34">
        <f>IF($B21="","",N(Jan!AI22)+N(Feb!AI22)+N(Mar!AI22)+N(Apr!AI22)+N(May!AI22)+N(Jun!AI22)+N(Jul!AI22)+N(Aug!AI22)+N(Sep!AI22)+N(Oct!AI22)+N(Nov!AI22)+N(Dec!AI22))</f>
        <v/>
      </c>
      <c r="E21" s="34">
        <f>IF($B21="","",N(Jan!AJ22)+N(Feb!AJ22)+N(Mar!AJ22)+N(Apr!AJ22)+N(May!AJ22)+N(Jun!AJ22)+N(Jul!AJ22)+N(Aug!AJ22)+N(Sep!AJ22)+N(Oct!AJ22)+N(Nov!AJ22)+N(Dec!AJ22))</f>
        <v/>
      </c>
      <c r="F21" s="34">
        <f>IF($B21="","",N(Jan!AK22)+N(Feb!AK22)+N(Mar!AK22)+N(Apr!AK22)+N(May!AK22)+N(Jun!AK22)+N(Jul!AK22)+N(Aug!AK22)+N(Sep!AK22)+N(Oct!AK22)+N(Nov!AK22)+N(Dec!AK22))</f>
        <v/>
      </c>
      <c r="G21" s="34">
        <f>IF($B21="","",N(Jan!AL22)+N(Feb!AL22)+N(Mar!AL22)+N(Apr!AL22)+N(May!AL22)+N(Jun!AL22)+N(Jul!AL22)+N(Aug!AL22)+N(Sep!AL22)+N(Oct!AL22)+N(Nov!AL22)+N(Dec!AL22))</f>
        <v/>
      </c>
      <c r="H21" s="34">
        <f>IF($B21="","",N(Jan!AM22)+N(Feb!AM22)+N(Mar!AM22)+N(Apr!AM22)+N(May!AM22)+N(Jun!AM22)+N(Jul!AM22)+N(Aug!AM22)+N(Sep!AM22)+N(Oct!AM22)+N(Nov!AM22)+N(Dec!AM22))</f>
        <v/>
      </c>
      <c r="I21" s="34">
        <f>IF($B21="","",SUM(C21:H21))</f>
        <v/>
      </c>
      <c r="J21" s="35">
        <f>IF(OR($B21="",N(I21)=0),"",(C21+D21)/I21)</f>
        <v/>
      </c>
    </row>
    <row r="22" ht="19" customHeight="1">
      <c r="B22" s="33">
        <f>IF(Jan!B23="","",Jan!B23)</f>
        <v/>
      </c>
      <c r="C22" s="34">
        <f>IF($B22="","",N(Jan!AH23)+N(Feb!AH23)+N(Mar!AH23)+N(Apr!AH23)+N(May!AH23)+N(Jun!AH23)+N(Jul!AH23)+N(Aug!AH23)+N(Sep!AH23)+N(Oct!AH23)+N(Nov!AH23)+N(Dec!AH23))</f>
        <v/>
      </c>
      <c r="D22" s="34">
        <f>IF($B22="","",N(Jan!AI23)+N(Feb!AI23)+N(Mar!AI23)+N(Apr!AI23)+N(May!AI23)+N(Jun!AI23)+N(Jul!AI23)+N(Aug!AI23)+N(Sep!AI23)+N(Oct!AI23)+N(Nov!AI23)+N(Dec!AI23))</f>
        <v/>
      </c>
      <c r="E22" s="34">
        <f>IF($B22="","",N(Jan!AJ23)+N(Feb!AJ23)+N(Mar!AJ23)+N(Apr!AJ23)+N(May!AJ23)+N(Jun!AJ23)+N(Jul!AJ23)+N(Aug!AJ23)+N(Sep!AJ23)+N(Oct!AJ23)+N(Nov!AJ23)+N(Dec!AJ23))</f>
        <v/>
      </c>
      <c r="F22" s="34">
        <f>IF($B22="","",N(Jan!AK23)+N(Feb!AK23)+N(Mar!AK23)+N(Apr!AK23)+N(May!AK23)+N(Jun!AK23)+N(Jul!AK23)+N(Aug!AK23)+N(Sep!AK23)+N(Oct!AK23)+N(Nov!AK23)+N(Dec!AK23))</f>
        <v/>
      </c>
      <c r="G22" s="34">
        <f>IF($B22="","",N(Jan!AL23)+N(Feb!AL23)+N(Mar!AL23)+N(Apr!AL23)+N(May!AL23)+N(Jun!AL23)+N(Jul!AL23)+N(Aug!AL23)+N(Sep!AL23)+N(Oct!AL23)+N(Nov!AL23)+N(Dec!AL23))</f>
        <v/>
      </c>
      <c r="H22" s="34">
        <f>IF($B22="","",N(Jan!AM23)+N(Feb!AM23)+N(Mar!AM23)+N(Apr!AM23)+N(May!AM23)+N(Jun!AM23)+N(Jul!AM23)+N(Aug!AM23)+N(Sep!AM23)+N(Oct!AM23)+N(Nov!AM23)+N(Dec!AM23))</f>
        <v/>
      </c>
      <c r="I22" s="34">
        <f>IF($B22="","",SUM(C22:H22))</f>
        <v/>
      </c>
      <c r="J22" s="35">
        <f>IF(OR($B22="",N(I22)=0),"",(C22+D22)/I22)</f>
        <v/>
      </c>
    </row>
    <row r="23" ht="19" customHeight="1">
      <c r="B23" s="33">
        <f>IF(Jan!B24="","",Jan!B24)</f>
        <v/>
      </c>
      <c r="C23" s="34">
        <f>IF($B23="","",N(Jan!AH24)+N(Feb!AH24)+N(Mar!AH24)+N(Apr!AH24)+N(May!AH24)+N(Jun!AH24)+N(Jul!AH24)+N(Aug!AH24)+N(Sep!AH24)+N(Oct!AH24)+N(Nov!AH24)+N(Dec!AH24))</f>
        <v/>
      </c>
      <c r="D23" s="34">
        <f>IF($B23="","",N(Jan!AI24)+N(Feb!AI24)+N(Mar!AI24)+N(Apr!AI24)+N(May!AI24)+N(Jun!AI24)+N(Jul!AI24)+N(Aug!AI24)+N(Sep!AI24)+N(Oct!AI24)+N(Nov!AI24)+N(Dec!AI24))</f>
        <v/>
      </c>
      <c r="E23" s="34">
        <f>IF($B23="","",N(Jan!AJ24)+N(Feb!AJ24)+N(Mar!AJ24)+N(Apr!AJ24)+N(May!AJ24)+N(Jun!AJ24)+N(Jul!AJ24)+N(Aug!AJ24)+N(Sep!AJ24)+N(Oct!AJ24)+N(Nov!AJ24)+N(Dec!AJ24))</f>
        <v/>
      </c>
      <c r="F23" s="34">
        <f>IF($B23="","",N(Jan!AK24)+N(Feb!AK24)+N(Mar!AK24)+N(Apr!AK24)+N(May!AK24)+N(Jun!AK24)+N(Jul!AK24)+N(Aug!AK24)+N(Sep!AK24)+N(Oct!AK24)+N(Nov!AK24)+N(Dec!AK24))</f>
        <v/>
      </c>
      <c r="G23" s="34">
        <f>IF($B23="","",N(Jan!AL24)+N(Feb!AL24)+N(Mar!AL24)+N(Apr!AL24)+N(May!AL24)+N(Jun!AL24)+N(Jul!AL24)+N(Aug!AL24)+N(Sep!AL24)+N(Oct!AL24)+N(Nov!AL24)+N(Dec!AL24))</f>
        <v/>
      </c>
      <c r="H23" s="34">
        <f>IF($B23="","",N(Jan!AM24)+N(Feb!AM24)+N(Mar!AM24)+N(Apr!AM24)+N(May!AM24)+N(Jun!AM24)+N(Jul!AM24)+N(Aug!AM24)+N(Sep!AM24)+N(Oct!AM24)+N(Nov!AM24)+N(Dec!AM24))</f>
        <v/>
      </c>
      <c r="I23" s="34">
        <f>IF($B23="","",SUM(C23:H23))</f>
        <v/>
      </c>
      <c r="J23" s="35">
        <f>IF(OR($B23="",N(I23)=0),"",(C23+D23)/I23)</f>
        <v/>
      </c>
    </row>
    <row r="24" ht="19" customHeight="1">
      <c r="B24" s="33">
        <f>IF(Jan!B25="","",Jan!B25)</f>
        <v/>
      </c>
      <c r="C24" s="34">
        <f>IF($B24="","",N(Jan!AH25)+N(Feb!AH25)+N(Mar!AH25)+N(Apr!AH25)+N(May!AH25)+N(Jun!AH25)+N(Jul!AH25)+N(Aug!AH25)+N(Sep!AH25)+N(Oct!AH25)+N(Nov!AH25)+N(Dec!AH25))</f>
        <v/>
      </c>
      <c r="D24" s="34">
        <f>IF($B24="","",N(Jan!AI25)+N(Feb!AI25)+N(Mar!AI25)+N(Apr!AI25)+N(May!AI25)+N(Jun!AI25)+N(Jul!AI25)+N(Aug!AI25)+N(Sep!AI25)+N(Oct!AI25)+N(Nov!AI25)+N(Dec!AI25))</f>
        <v/>
      </c>
      <c r="E24" s="34">
        <f>IF($B24="","",N(Jan!AJ25)+N(Feb!AJ25)+N(Mar!AJ25)+N(Apr!AJ25)+N(May!AJ25)+N(Jun!AJ25)+N(Jul!AJ25)+N(Aug!AJ25)+N(Sep!AJ25)+N(Oct!AJ25)+N(Nov!AJ25)+N(Dec!AJ25))</f>
        <v/>
      </c>
      <c r="F24" s="34">
        <f>IF($B24="","",N(Jan!AK25)+N(Feb!AK25)+N(Mar!AK25)+N(Apr!AK25)+N(May!AK25)+N(Jun!AK25)+N(Jul!AK25)+N(Aug!AK25)+N(Sep!AK25)+N(Oct!AK25)+N(Nov!AK25)+N(Dec!AK25))</f>
        <v/>
      </c>
      <c r="G24" s="34">
        <f>IF($B24="","",N(Jan!AL25)+N(Feb!AL25)+N(Mar!AL25)+N(Apr!AL25)+N(May!AL25)+N(Jun!AL25)+N(Jul!AL25)+N(Aug!AL25)+N(Sep!AL25)+N(Oct!AL25)+N(Nov!AL25)+N(Dec!AL25))</f>
        <v/>
      </c>
      <c r="H24" s="34">
        <f>IF($B24="","",N(Jan!AM25)+N(Feb!AM25)+N(Mar!AM25)+N(Apr!AM25)+N(May!AM25)+N(Jun!AM25)+N(Jul!AM25)+N(Aug!AM25)+N(Sep!AM25)+N(Oct!AM25)+N(Nov!AM25)+N(Dec!AM25))</f>
        <v/>
      </c>
      <c r="I24" s="34">
        <f>IF($B24="","",SUM(C24:H24))</f>
        <v/>
      </c>
      <c r="J24" s="35">
        <f>IF(OR($B24="",N(I24)=0),"",(C24+D24)/I24)</f>
        <v/>
      </c>
    </row>
    <row r="25" ht="19" customHeight="1">
      <c r="B25" s="33">
        <f>IF(Jan!B26="","",Jan!B26)</f>
        <v/>
      </c>
      <c r="C25" s="34">
        <f>IF($B25="","",N(Jan!AH26)+N(Feb!AH26)+N(Mar!AH26)+N(Apr!AH26)+N(May!AH26)+N(Jun!AH26)+N(Jul!AH26)+N(Aug!AH26)+N(Sep!AH26)+N(Oct!AH26)+N(Nov!AH26)+N(Dec!AH26))</f>
        <v/>
      </c>
      <c r="D25" s="34">
        <f>IF($B25="","",N(Jan!AI26)+N(Feb!AI26)+N(Mar!AI26)+N(Apr!AI26)+N(May!AI26)+N(Jun!AI26)+N(Jul!AI26)+N(Aug!AI26)+N(Sep!AI26)+N(Oct!AI26)+N(Nov!AI26)+N(Dec!AI26))</f>
        <v/>
      </c>
      <c r="E25" s="34">
        <f>IF($B25="","",N(Jan!AJ26)+N(Feb!AJ26)+N(Mar!AJ26)+N(Apr!AJ26)+N(May!AJ26)+N(Jun!AJ26)+N(Jul!AJ26)+N(Aug!AJ26)+N(Sep!AJ26)+N(Oct!AJ26)+N(Nov!AJ26)+N(Dec!AJ26))</f>
        <v/>
      </c>
      <c r="F25" s="34">
        <f>IF($B25="","",N(Jan!AK26)+N(Feb!AK26)+N(Mar!AK26)+N(Apr!AK26)+N(May!AK26)+N(Jun!AK26)+N(Jul!AK26)+N(Aug!AK26)+N(Sep!AK26)+N(Oct!AK26)+N(Nov!AK26)+N(Dec!AK26))</f>
        <v/>
      </c>
      <c r="G25" s="34">
        <f>IF($B25="","",N(Jan!AL26)+N(Feb!AL26)+N(Mar!AL26)+N(Apr!AL26)+N(May!AL26)+N(Jun!AL26)+N(Jul!AL26)+N(Aug!AL26)+N(Sep!AL26)+N(Oct!AL26)+N(Nov!AL26)+N(Dec!AL26))</f>
        <v/>
      </c>
      <c r="H25" s="34">
        <f>IF($B25="","",N(Jan!AM26)+N(Feb!AM26)+N(Mar!AM26)+N(Apr!AM26)+N(May!AM26)+N(Jun!AM26)+N(Jul!AM26)+N(Aug!AM26)+N(Sep!AM26)+N(Oct!AM26)+N(Nov!AM26)+N(Dec!AM26))</f>
        <v/>
      </c>
      <c r="I25" s="34">
        <f>IF($B25="","",SUM(C25:H25))</f>
        <v/>
      </c>
      <c r="J25" s="35">
        <f>IF(OR($B25="",N(I25)=0),"",(C25+D25)/I25)</f>
        <v/>
      </c>
    </row>
    <row r="26" ht="19" customHeight="1">
      <c r="B26" s="33">
        <f>IF(Jan!B27="","",Jan!B27)</f>
        <v/>
      </c>
      <c r="C26" s="34">
        <f>IF($B26="","",N(Jan!AH27)+N(Feb!AH27)+N(Mar!AH27)+N(Apr!AH27)+N(May!AH27)+N(Jun!AH27)+N(Jul!AH27)+N(Aug!AH27)+N(Sep!AH27)+N(Oct!AH27)+N(Nov!AH27)+N(Dec!AH27))</f>
        <v/>
      </c>
      <c r="D26" s="34">
        <f>IF($B26="","",N(Jan!AI27)+N(Feb!AI27)+N(Mar!AI27)+N(Apr!AI27)+N(May!AI27)+N(Jun!AI27)+N(Jul!AI27)+N(Aug!AI27)+N(Sep!AI27)+N(Oct!AI27)+N(Nov!AI27)+N(Dec!AI27))</f>
        <v/>
      </c>
      <c r="E26" s="34">
        <f>IF($B26="","",N(Jan!AJ27)+N(Feb!AJ27)+N(Mar!AJ27)+N(Apr!AJ27)+N(May!AJ27)+N(Jun!AJ27)+N(Jul!AJ27)+N(Aug!AJ27)+N(Sep!AJ27)+N(Oct!AJ27)+N(Nov!AJ27)+N(Dec!AJ27))</f>
        <v/>
      </c>
      <c r="F26" s="34">
        <f>IF($B26="","",N(Jan!AK27)+N(Feb!AK27)+N(Mar!AK27)+N(Apr!AK27)+N(May!AK27)+N(Jun!AK27)+N(Jul!AK27)+N(Aug!AK27)+N(Sep!AK27)+N(Oct!AK27)+N(Nov!AK27)+N(Dec!AK27))</f>
        <v/>
      </c>
      <c r="G26" s="34">
        <f>IF($B26="","",N(Jan!AL27)+N(Feb!AL27)+N(Mar!AL27)+N(Apr!AL27)+N(May!AL27)+N(Jun!AL27)+N(Jul!AL27)+N(Aug!AL27)+N(Sep!AL27)+N(Oct!AL27)+N(Nov!AL27)+N(Dec!AL27))</f>
        <v/>
      </c>
      <c r="H26" s="34">
        <f>IF($B26="","",N(Jan!AM27)+N(Feb!AM27)+N(Mar!AM27)+N(Apr!AM27)+N(May!AM27)+N(Jun!AM27)+N(Jul!AM27)+N(Aug!AM27)+N(Sep!AM27)+N(Oct!AM27)+N(Nov!AM27)+N(Dec!AM27))</f>
        <v/>
      </c>
      <c r="I26" s="34">
        <f>IF($B26="","",SUM(C26:H26))</f>
        <v/>
      </c>
      <c r="J26" s="35">
        <f>IF(OR($B26="",N(I26)=0),"",(C26+D26)/I26)</f>
        <v/>
      </c>
    </row>
    <row r="27" ht="19" customHeight="1">
      <c r="B27" s="33">
        <f>IF(Jan!B28="","",Jan!B28)</f>
        <v/>
      </c>
      <c r="C27" s="34">
        <f>IF($B27="","",N(Jan!AH28)+N(Feb!AH28)+N(Mar!AH28)+N(Apr!AH28)+N(May!AH28)+N(Jun!AH28)+N(Jul!AH28)+N(Aug!AH28)+N(Sep!AH28)+N(Oct!AH28)+N(Nov!AH28)+N(Dec!AH28))</f>
        <v/>
      </c>
      <c r="D27" s="34">
        <f>IF($B27="","",N(Jan!AI28)+N(Feb!AI28)+N(Mar!AI28)+N(Apr!AI28)+N(May!AI28)+N(Jun!AI28)+N(Jul!AI28)+N(Aug!AI28)+N(Sep!AI28)+N(Oct!AI28)+N(Nov!AI28)+N(Dec!AI28))</f>
        <v/>
      </c>
      <c r="E27" s="34">
        <f>IF($B27="","",N(Jan!AJ28)+N(Feb!AJ28)+N(Mar!AJ28)+N(Apr!AJ28)+N(May!AJ28)+N(Jun!AJ28)+N(Jul!AJ28)+N(Aug!AJ28)+N(Sep!AJ28)+N(Oct!AJ28)+N(Nov!AJ28)+N(Dec!AJ28))</f>
        <v/>
      </c>
      <c r="F27" s="34">
        <f>IF($B27="","",N(Jan!AK28)+N(Feb!AK28)+N(Mar!AK28)+N(Apr!AK28)+N(May!AK28)+N(Jun!AK28)+N(Jul!AK28)+N(Aug!AK28)+N(Sep!AK28)+N(Oct!AK28)+N(Nov!AK28)+N(Dec!AK28))</f>
        <v/>
      </c>
      <c r="G27" s="34">
        <f>IF($B27="","",N(Jan!AL28)+N(Feb!AL28)+N(Mar!AL28)+N(Apr!AL28)+N(May!AL28)+N(Jun!AL28)+N(Jul!AL28)+N(Aug!AL28)+N(Sep!AL28)+N(Oct!AL28)+N(Nov!AL28)+N(Dec!AL28))</f>
        <v/>
      </c>
      <c r="H27" s="34">
        <f>IF($B27="","",N(Jan!AM28)+N(Feb!AM28)+N(Mar!AM28)+N(Apr!AM28)+N(May!AM28)+N(Jun!AM28)+N(Jul!AM28)+N(Aug!AM28)+N(Sep!AM28)+N(Oct!AM28)+N(Nov!AM28)+N(Dec!AM28))</f>
        <v/>
      </c>
      <c r="I27" s="34">
        <f>IF($B27="","",SUM(C27:H27))</f>
        <v/>
      </c>
      <c r="J27" s="35">
        <f>IF(OR($B27="",N(I27)=0),"",(C27+D27)/I27)</f>
        <v/>
      </c>
    </row>
    <row r="28" ht="19" customHeight="1">
      <c r="B28" s="33">
        <f>IF(Jan!B29="","",Jan!B29)</f>
        <v/>
      </c>
      <c r="C28" s="34">
        <f>IF($B28="","",N(Jan!AH29)+N(Feb!AH29)+N(Mar!AH29)+N(Apr!AH29)+N(May!AH29)+N(Jun!AH29)+N(Jul!AH29)+N(Aug!AH29)+N(Sep!AH29)+N(Oct!AH29)+N(Nov!AH29)+N(Dec!AH29))</f>
        <v/>
      </c>
      <c r="D28" s="34">
        <f>IF($B28="","",N(Jan!AI29)+N(Feb!AI29)+N(Mar!AI29)+N(Apr!AI29)+N(May!AI29)+N(Jun!AI29)+N(Jul!AI29)+N(Aug!AI29)+N(Sep!AI29)+N(Oct!AI29)+N(Nov!AI29)+N(Dec!AI29))</f>
        <v/>
      </c>
      <c r="E28" s="34">
        <f>IF($B28="","",N(Jan!AJ29)+N(Feb!AJ29)+N(Mar!AJ29)+N(Apr!AJ29)+N(May!AJ29)+N(Jun!AJ29)+N(Jul!AJ29)+N(Aug!AJ29)+N(Sep!AJ29)+N(Oct!AJ29)+N(Nov!AJ29)+N(Dec!AJ29))</f>
        <v/>
      </c>
      <c r="F28" s="34">
        <f>IF($B28="","",N(Jan!AK29)+N(Feb!AK29)+N(Mar!AK29)+N(Apr!AK29)+N(May!AK29)+N(Jun!AK29)+N(Jul!AK29)+N(Aug!AK29)+N(Sep!AK29)+N(Oct!AK29)+N(Nov!AK29)+N(Dec!AK29))</f>
        <v/>
      </c>
      <c r="G28" s="34">
        <f>IF($B28="","",N(Jan!AL29)+N(Feb!AL29)+N(Mar!AL29)+N(Apr!AL29)+N(May!AL29)+N(Jun!AL29)+N(Jul!AL29)+N(Aug!AL29)+N(Sep!AL29)+N(Oct!AL29)+N(Nov!AL29)+N(Dec!AL29))</f>
        <v/>
      </c>
      <c r="H28" s="34">
        <f>IF($B28="","",N(Jan!AM29)+N(Feb!AM29)+N(Mar!AM29)+N(Apr!AM29)+N(May!AM29)+N(Jun!AM29)+N(Jul!AM29)+N(Aug!AM29)+N(Sep!AM29)+N(Oct!AM29)+N(Nov!AM29)+N(Dec!AM29))</f>
        <v/>
      </c>
      <c r="I28" s="34">
        <f>IF($B28="","",SUM(C28:H28))</f>
        <v/>
      </c>
      <c r="J28" s="35">
        <f>IF(OR($B28="",N(I28)=0),"",(C28+D28)/I28)</f>
        <v/>
      </c>
    </row>
    <row r="29" ht="19" customHeight="1">
      <c r="B29" s="33">
        <f>IF(Jan!B30="","",Jan!B30)</f>
        <v/>
      </c>
      <c r="C29" s="34">
        <f>IF($B29="","",N(Jan!AH30)+N(Feb!AH30)+N(Mar!AH30)+N(Apr!AH30)+N(May!AH30)+N(Jun!AH30)+N(Jul!AH30)+N(Aug!AH30)+N(Sep!AH30)+N(Oct!AH30)+N(Nov!AH30)+N(Dec!AH30))</f>
        <v/>
      </c>
      <c r="D29" s="34">
        <f>IF($B29="","",N(Jan!AI30)+N(Feb!AI30)+N(Mar!AI30)+N(Apr!AI30)+N(May!AI30)+N(Jun!AI30)+N(Jul!AI30)+N(Aug!AI30)+N(Sep!AI30)+N(Oct!AI30)+N(Nov!AI30)+N(Dec!AI30))</f>
        <v/>
      </c>
      <c r="E29" s="34">
        <f>IF($B29="","",N(Jan!AJ30)+N(Feb!AJ30)+N(Mar!AJ30)+N(Apr!AJ30)+N(May!AJ30)+N(Jun!AJ30)+N(Jul!AJ30)+N(Aug!AJ30)+N(Sep!AJ30)+N(Oct!AJ30)+N(Nov!AJ30)+N(Dec!AJ30))</f>
        <v/>
      </c>
      <c r="F29" s="34">
        <f>IF($B29="","",N(Jan!AK30)+N(Feb!AK30)+N(Mar!AK30)+N(Apr!AK30)+N(May!AK30)+N(Jun!AK30)+N(Jul!AK30)+N(Aug!AK30)+N(Sep!AK30)+N(Oct!AK30)+N(Nov!AK30)+N(Dec!AK30))</f>
        <v/>
      </c>
      <c r="G29" s="34">
        <f>IF($B29="","",N(Jan!AL30)+N(Feb!AL30)+N(Mar!AL30)+N(Apr!AL30)+N(May!AL30)+N(Jun!AL30)+N(Jul!AL30)+N(Aug!AL30)+N(Sep!AL30)+N(Oct!AL30)+N(Nov!AL30)+N(Dec!AL30))</f>
        <v/>
      </c>
      <c r="H29" s="34">
        <f>IF($B29="","",N(Jan!AM30)+N(Feb!AM30)+N(Mar!AM30)+N(Apr!AM30)+N(May!AM30)+N(Jun!AM30)+N(Jul!AM30)+N(Aug!AM30)+N(Sep!AM30)+N(Oct!AM30)+N(Nov!AM30)+N(Dec!AM30))</f>
        <v/>
      </c>
      <c r="I29" s="34">
        <f>IF($B29="","",SUM(C29:H29))</f>
        <v/>
      </c>
      <c r="J29" s="35">
        <f>IF(OR($B29="",N(I29)=0),"",(C29+D29)/I29)</f>
        <v/>
      </c>
    </row>
    <row r="30" ht="19" customHeight="1">
      <c r="B30" s="33">
        <f>IF(Jan!B31="","",Jan!B31)</f>
        <v/>
      </c>
      <c r="C30" s="34">
        <f>IF($B30="","",N(Jan!AH31)+N(Feb!AH31)+N(Mar!AH31)+N(Apr!AH31)+N(May!AH31)+N(Jun!AH31)+N(Jul!AH31)+N(Aug!AH31)+N(Sep!AH31)+N(Oct!AH31)+N(Nov!AH31)+N(Dec!AH31))</f>
        <v/>
      </c>
      <c r="D30" s="34">
        <f>IF($B30="","",N(Jan!AI31)+N(Feb!AI31)+N(Mar!AI31)+N(Apr!AI31)+N(May!AI31)+N(Jun!AI31)+N(Jul!AI31)+N(Aug!AI31)+N(Sep!AI31)+N(Oct!AI31)+N(Nov!AI31)+N(Dec!AI31))</f>
        <v/>
      </c>
      <c r="E30" s="34">
        <f>IF($B30="","",N(Jan!AJ31)+N(Feb!AJ31)+N(Mar!AJ31)+N(Apr!AJ31)+N(May!AJ31)+N(Jun!AJ31)+N(Jul!AJ31)+N(Aug!AJ31)+N(Sep!AJ31)+N(Oct!AJ31)+N(Nov!AJ31)+N(Dec!AJ31))</f>
        <v/>
      </c>
      <c r="F30" s="34">
        <f>IF($B30="","",N(Jan!AK31)+N(Feb!AK31)+N(Mar!AK31)+N(Apr!AK31)+N(May!AK31)+N(Jun!AK31)+N(Jul!AK31)+N(Aug!AK31)+N(Sep!AK31)+N(Oct!AK31)+N(Nov!AK31)+N(Dec!AK31))</f>
        <v/>
      </c>
      <c r="G30" s="34">
        <f>IF($B30="","",N(Jan!AL31)+N(Feb!AL31)+N(Mar!AL31)+N(Apr!AL31)+N(May!AL31)+N(Jun!AL31)+N(Jul!AL31)+N(Aug!AL31)+N(Sep!AL31)+N(Oct!AL31)+N(Nov!AL31)+N(Dec!AL31))</f>
        <v/>
      </c>
      <c r="H30" s="34">
        <f>IF($B30="","",N(Jan!AM31)+N(Feb!AM31)+N(Mar!AM31)+N(Apr!AM31)+N(May!AM31)+N(Jun!AM31)+N(Jul!AM31)+N(Aug!AM31)+N(Sep!AM31)+N(Oct!AM31)+N(Nov!AM31)+N(Dec!AM31))</f>
        <v/>
      </c>
      <c r="I30" s="34">
        <f>IF($B30="","",SUM(C30:H30))</f>
        <v/>
      </c>
      <c r="J30" s="35">
        <f>IF(OR($B30="",N(I30)=0),"",(C30+D30)/I30)</f>
        <v/>
      </c>
    </row>
  </sheetData>
  <conditionalFormatting sqref="J6:J30">
    <cfRule type="expression" priority="1" dxfId="8" stopIfTrue="0">
      <formula>AND(J6&lt;&gt;"",J6&lt;0.9)</formula>
    </cfRule>
  </conditionalFormatting>
  <printOptions horizontalCentered="1"/>
  <pageMargins left="0.4" right="0.4" top="0.45" bottom="0.45" header="0.2" footer="0.2"/>
  <pageSetup orientation="portrait" paperSize="1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B2:C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36" t="inlineStr">
        <is>
          <t>How to use this 2027 attendance tracker</t>
        </is>
      </c>
    </row>
    <row r="3">
      <c r="B3" s="4" t="inlineStr">
        <is>
          <t>Quick guide</t>
        </is>
      </c>
    </row>
    <row r="5" ht="30" customHeight="1">
      <c r="B5" s="37" t="n">
        <v>1</v>
      </c>
      <c r="C5" s="38" t="inlineStr">
        <is>
          <t>Type your team or class name and everyone's names on the Jan tab — every other month and the summary pick them up.</t>
        </is>
      </c>
    </row>
    <row r="6" ht="30" customHeight="1">
      <c r="B6" s="37" t="n">
        <v>2</v>
      </c>
      <c r="C6" s="38" t="inlineStr">
        <is>
          <t>Each month tab already has the right dates and weekdays for 2027. Weekends are shaded; days that don't exist in a month are grayed out.</t>
        </is>
      </c>
    </row>
    <row r="7" ht="30" customHeight="1">
      <c r="B7" s="37" t="n">
        <v>3</v>
      </c>
      <c r="C7" s="38" t="inlineStr">
        <is>
          <t>Mark each day with a code from the dropdown: P present, L late, A absent, E excused, S sick, V vacation, H holiday.</t>
        </is>
      </c>
    </row>
    <row r="8" ht="18" customHeight="1">
      <c r="B8" s="37" t="n">
        <v>4</v>
      </c>
      <c r="C8" s="38" t="inlineStr">
        <is>
          <t>Counts and the attendance rate update per person. Rates under 90% turn red.</t>
        </is>
      </c>
    </row>
    <row r="9" ht="18" customHeight="1">
      <c r="B9" s="37" t="n">
        <v>5</v>
      </c>
      <c r="C9" s="38" t="inlineStr">
        <is>
          <t>The Year summary tab adds up all twelve months.</t>
        </is>
      </c>
    </row>
    <row r="11">
      <c r="C11" s="39" t="inlineStr">
        <is>
          <t>Tinted cells are inputs — type over them. White cells calculate automatically.</t>
        </is>
      </c>
    </row>
    <row r="14">
      <c r="C14" s="4" t="inlineStr">
        <is>
          <t>Works in Excel, Google Sheets (File → Import), Numbers and LibreOffice.</t>
        </is>
      </c>
    </row>
    <row r="15">
      <c r="C15" s="40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:title xmlns:dc="http://purl.org/dc/elements/1.1/"/>
  <dcterms:created xmlns:dcterms="http://purl.org/dc/terms/" xmlns:xsi="http://www.w3.org/2001/XMLSchema-instance" xsi:type="dcterms:W3CDTF">2026-10-21T22:57:30Z</dcterms:created>
  <dcterms:modified xmlns:dcterms="http://purl.org/dc/terms/" xmlns:xsi="http://www.w3.org/2001/XMLSchema-instance" xsi:type="dcterms:W3CDTF">2026-10-21T22:57:32Z</dcterms:modified>
</cp:coreProperties>
</file>