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aycheck Budget" sheetId="1" r:id="rId1"/>
    <sheet name="How to use" sheetId="2" r:id="rId2"/>
  </sheets>
  <definedNames>
    <definedName name="_xlnm.Print_Area" localSheetId="0">'Paycheck Budget'!$A$1:$R$59</definedName>
  </definedNames>
  <calcPr calcId="124519" fullCalcOnLoad="1"/>
</workbook>
</file>

<file path=xl/sharedStrings.xml><?xml version="1.0" encoding="utf-8"?>
<sst xmlns="http://schemas.openxmlformats.org/spreadsheetml/2006/main" count="72" uniqueCount="59">
  <si>
    <t>Biweekly Paycheck Budget</t>
  </si>
  <si>
    <t>Every bill lands on the paycheck that covers its due date — so you know exactly what each check has to pay.</t>
  </si>
  <si>
    <t>First payday</t>
  </si>
  <si>
    <t>Net pay per paycheck</t>
  </si>
  <si>
    <t>Save from each paycheck</t>
  </si>
  <si>
    <t>Bill</t>
  </si>
  <si>
    <t>Amount</t>
  </si>
  <si>
    <t>Due day</t>
  </si>
  <si>
    <t>How often</t>
  </si>
  <si>
    <t>Month</t>
  </si>
  <si>
    <t>Payday</t>
  </si>
  <si>
    <t>Paycheck amount</t>
  </si>
  <si>
    <t>override any check →</t>
  </si>
  <si>
    <t>Rent</t>
  </si>
  <si>
    <t>Monthly</t>
  </si>
  <si>
    <t>Car payment</t>
  </si>
  <si>
    <t>Car insurance</t>
  </si>
  <si>
    <t>Gym</t>
  </si>
  <si>
    <t>Phone</t>
  </si>
  <si>
    <t>Student loan</t>
  </si>
  <si>
    <t>Internet</t>
  </si>
  <si>
    <t>Electric</t>
  </si>
  <si>
    <t>Credit card</t>
  </si>
  <si>
    <t>Streaming</t>
  </si>
  <si>
    <t>Water &amp; sewer</t>
  </si>
  <si>
    <t>Quarterly</t>
  </si>
  <si>
    <t>Renter's insurance</t>
  </si>
  <si>
    <t>Yearly</t>
  </si>
  <si>
    <t>Membership renewal</t>
  </si>
  <si>
    <t>Groceries</t>
  </si>
  <si>
    <t>Every paycheck</t>
  </si>
  <si>
    <t>Gas</t>
  </si>
  <si>
    <t>Bills due</t>
  </si>
  <si>
    <t>Savings</t>
  </si>
  <si>
    <t>Left to spend</t>
  </si>
  <si>
    <t>★ = 3rd paycheck this month</t>
  </si>
  <si>
    <t>TAKE-HOME THIS YEAR</t>
  </si>
  <si>
    <t>BILLS THIS YEAR</t>
  </si>
  <si>
    <t>AVG. LEFT PER CHECK</t>
  </si>
  <si>
    <t>TIGHTEST PAYCHECK</t>
  </si>
  <si>
    <t>BONUS PAYCHECKS</t>
  </si>
  <si>
    <t>Biweekly Paycheck Budget — how to use</t>
  </si>
  <si>
    <t>Paid every two weeks? This plan shows which bills each paycheck must cover, what is left to spend, and which months bring a bonus third paycheck.</t>
  </si>
  <si>
    <t>HOW TO USE</t>
  </si>
  <si>
    <t>Enter your first payday of the year, your usual net (take-home) pay and how much you save from each check.</t>
  </si>
  <si>
    <t>List your bills: amount, the day of the month it is due, and how often. For Quarterly and Yearly bills, also type the month number it is due (1 = Jan).</t>
  </si>
  <si>
    <t>Use “Every paycheck” for spending you budget per check, like groceries or gas.</t>
  </si>
  <si>
    <t>Read the grid: each bill appears under the paycheck whose two-week window includes its due date. “Left to spend” turns red when a check is short.</t>
  </si>
  <si>
    <t>Different amount on one check (overtime, bonus)? Type over that check’s Paycheck amount.</t>
  </si>
  <si>
    <t>CELL LEGEND</t>
  </si>
  <si>
    <t>Tinted cells are inputs — type over the sample values.</t>
  </si>
  <si>
    <t>Everything else is calculated. Formula cells update automatically; please leave them as they are.</t>
  </si>
  <si>
    <t>GOOD TO KNOW</t>
  </si>
  <si>
    <t>•</t>
  </si>
  <si>
    <t>Two months a year usually have three paydays — they are marked ★ bonus. Many people send those checks straight to savings or debt.</t>
  </si>
  <si>
    <t>A paycheck covers bills due from payday through the 13 days after it. If a short check is red, move a bill’s due date or carry money forward from the previous check.</t>
  </si>
  <si>
    <t>Due day 31 automatically means the last day of shorter months.</t>
  </si>
  <si>
    <t>Works in Excel, Google Sheets (File → Import) and LibreOffice. No macros.</t>
  </si>
  <si>
    <t>Free for personal and commercial use · niftyshelf.com</t>
  </si>
</sst>
</file>

<file path=xl/styles.xml><?xml version="1.0" encoding="utf-8"?>
<styleSheet xmlns="http://schemas.openxmlformats.org/spreadsheetml/2006/main">
  <numFmts count="4">
    <numFmt numFmtId="164" formatCode="mmm d, yyyy"/>
    <numFmt numFmtId="165" formatCode="$#,##0.00"/>
    <numFmt numFmtId="166" formatCode="$#,##0;-$#,##0;&quot;–&quot;"/>
    <numFmt numFmtId="167" formatCode="mmm d"/>
  </numFmts>
  <fonts count="22">
    <font>
      <sz val="11"/>
      <color theme="1"/>
      <name val="Calibri"/>
      <family val="2"/>
      <scheme val="minor"/>
    </font>
    <font>
      <sz val="10"/>
      <color rgb="FF16181D"/>
      <name val="Arial"/>
      <family val="2"/>
    </font>
    <font>
      <b/>
      <sz val="24"/>
      <color rgb="FF16181D"/>
      <name val="Arial"/>
      <family val="2"/>
    </font>
    <font>
      <sz val="10"/>
      <color rgb="FF6B7280"/>
      <name val="Arial"/>
      <family val="2"/>
    </font>
    <font>
      <b/>
      <sz val="8"/>
      <color rgb="FF6B7280"/>
      <name val="Arial"/>
      <family val="2"/>
    </font>
    <font>
      <b/>
      <sz val="18"/>
      <color rgb="FF16181D"/>
      <name val="Arial"/>
      <family val="2"/>
    </font>
    <font>
      <b/>
      <sz val="18"/>
      <color rgb="FF7C3AED"/>
      <name val="Arial"/>
      <family val="2"/>
    </font>
    <font>
      <b/>
      <sz val="18"/>
      <color rgb="FFDC2626"/>
      <name val="Arial"/>
      <family val="2"/>
    </font>
    <font>
      <b/>
      <sz val="18"/>
      <color rgb="FF15803D"/>
      <name val="Arial"/>
      <family val="2"/>
    </font>
    <font>
      <b/>
      <sz val="9"/>
      <color rgb="FFFFFFFF"/>
      <name val="Arial"/>
      <family val="2"/>
    </font>
    <font>
      <b/>
      <sz val="10"/>
      <color rgb="FF16181D"/>
      <name val="Arial"/>
      <family val="2"/>
    </font>
    <font>
      <b/>
      <sz val="10"/>
      <color rgb="FF15803D"/>
      <name val="Arial"/>
      <family val="2"/>
    </font>
    <font>
      <sz val="8"/>
      <color rgb="FF6B7280"/>
      <name val="Arial"/>
      <family val="2"/>
    </font>
    <font>
      <sz val="10"/>
      <color rgb="FF15803D"/>
      <name val="Arial"/>
      <family val="2"/>
    </font>
    <font>
      <sz val="9"/>
      <color rgb="FF16181D"/>
      <name val="Arial"/>
      <family val="2"/>
    </font>
    <font>
      <sz val="10"/>
      <color rgb="FF16181D"/>
      <name val="Arial"/>
      <family val="2"/>
    </font>
    <font>
      <b/>
      <sz val="10"/>
      <color rgb="FF7C3AED"/>
      <name val="Arial"/>
      <family val="2"/>
    </font>
    <font>
      <sz val="9"/>
      <color rgb="FF6B7280"/>
      <name val="Arial"/>
      <family val="2"/>
    </font>
    <font>
      <b/>
      <sz val="9"/>
      <color rgb="FF7C3AED"/>
      <name val="Arial"/>
      <family val="2"/>
    </font>
    <font>
      <b/>
      <sz val="22"/>
      <color rgb="FF16181D"/>
      <name val="Arial"/>
      <family val="2"/>
    </font>
    <font>
      <sz val="10"/>
      <color rgb="FF7C3AED"/>
      <name val="Arial"/>
      <family val="2"/>
    </font>
    <font>
      <i/>
      <sz val="10"/>
      <color rgb="FF6B72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EEFF"/>
        <bgColor indexed="64"/>
      </patternFill>
    </fill>
    <fill>
      <patternFill patternType="solid">
        <fgColor rgb="FFF4F5F7"/>
        <bgColor indexed="64"/>
      </patternFill>
    </fill>
    <fill>
      <patternFill patternType="solid">
        <fgColor rgb="FF16181D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C4B1F2"/>
      </bottom>
      <diagonal/>
    </border>
    <border>
      <left/>
      <right/>
      <top style="medium">
        <color rgb="FF7C3AED"/>
      </top>
      <bottom/>
      <diagonal/>
    </border>
    <border>
      <left/>
      <right/>
      <top style="medium">
        <color rgb="FFDC2626"/>
      </top>
      <bottom/>
      <diagonal/>
    </border>
    <border>
      <left/>
      <right/>
      <top style="medium">
        <color rgb="FF15803D"/>
      </top>
      <bottom/>
      <diagonal/>
    </border>
    <border>
      <left/>
      <right/>
      <top/>
      <bottom style="thin">
        <color rgb="FFE3E5EA"/>
      </bottom>
      <diagonal/>
    </border>
    <border>
      <left/>
      <right/>
      <top style="medium">
        <color rgb="FF16181D"/>
      </top>
      <bottom/>
      <diagonal/>
    </border>
    <border>
      <left/>
      <right/>
      <top style="thin">
        <color rgb="FFE3E5EA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1" fillId="3" borderId="1" xfId="0" applyNumberFormat="1" applyFont="1" applyFill="1" applyBorder="1" applyAlignment="1" applyProtection="1">
      <alignment vertical="center"/>
      <protection locked="0"/>
    </xf>
    <xf numFmtId="0" fontId="4" fillId="4" borderId="2" xfId="0" applyFont="1" applyFill="1" applyBorder="1" applyAlignment="1">
      <alignment horizontal="left" vertical="center" indent="1"/>
    </xf>
    <xf numFmtId="0" fontId="4" fillId="4" borderId="3" xfId="0" applyFont="1" applyFill="1" applyBorder="1" applyAlignment="1">
      <alignment horizontal="left" vertical="center" indent="1"/>
    </xf>
    <xf numFmtId="0" fontId="4" fillId="4" borderId="4" xfId="0" applyFont="1" applyFill="1" applyBorder="1" applyAlignment="1">
      <alignment horizontal="left" vertical="center" indent="1"/>
    </xf>
    <xf numFmtId="165" fontId="1" fillId="3" borderId="1" xfId="0" applyNumberFormat="1" applyFont="1" applyFill="1" applyBorder="1" applyAlignment="1" applyProtection="1">
      <alignment vertical="center"/>
      <protection locked="0"/>
    </xf>
    <xf numFmtId="166" fontId="5" fillId="4" borderId="0" xfId="0" applyNumberFormat="1" applyFont="1" applyFill="1" applyAlignment="1">
      <alignment horizontal="left" vertical="center" indent="1"/>
    </xf>
    <xf numFmtId="166" fontId="6" fillId="4" borderId="0" xfId="0" applyNumberFormat="1" applyFont="1" applyFill="1" applyAlignment="1">
      <alignment horizontal="left" vertical="center" indent="1"/>
    </xf>
    <xf numFmtId="166" fontId="7" fillId="4" borderId="0" xfId="0" applyNumberFormat="1" applyFont="1" applyFill="1" applyAlignment="1">
      <alignment horizontal="left" vertical="center" indent="1"/>
    </xf>
    <xf numFmtId="1" fontId="8" fillId="4" borderId="0" xfId="0" applyNumberFormat="1" applyFont="1" applyFill="1" applyAlignment="1">
      <alignment horizontal="left" vertical="center" indent="1"/>
    </xf>
    <xf numFmtId="0" fontId="9" fillId="5" borderId="0" xfId="0" applyFont="1" applyFill="1" applyAlignment="1">
      <alignment horizontal="left" vertical="center"/>
    </xf>
    <xf numFmtId="0" fontId="9" fillId="5" borderId="0" xfId="0" applyFont="1" applyFill="1" applyAlignment="1">
      <alignment horizontal="right" vertical="center"/>
    </xf>
    <xf numFmtId="0" fontId="3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167" fontId="10" fillId="2" borderId="5" xfId="0" applyNumberFormat="1" applyFont="1" applyFill="1" applyBorder="1" applyAlignment="1">
      <alignment horizontal="right"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166" fontId="13" fillId="3" borderId="1" xfId="0" applyNumberFormat="1" applyFont="1" applyFill="1" applyBorder="1" applyAlignment="1" applyProtection="1">
      <alignment vertical="center"/>
      <protection locked="0"/>
    </xf>
    <xf numFmtId="0" fontId="10" fillId="3" borderId="1" xfId="0" applyFont="1" applyFill="1" applyBorder="1" applyAlignment="1" applyProtection="1">
      <alignment vertical="center"/>
      <protection locked="0"/>
    </xf>
    <xf numFmtId="166" fontId="1" fillId="3" borderId="1" xfId="0" applyNumberFormat="1" applyFont="1" applyFill="1" applyBorder="1" applyAlignment="1" applyProtection="1">
      <alignment vertical="center"/>
      <protection locked="0"/>
    </xf>
    <xf numFmtId="1" fontId="1" fillId="3" borderId="1" xfId="0" applyNumberFormat="1" applyFont="1" applyFill="1" applyBorder="1" applyAlignment="1" applyProtection="1">
      <alignment horizontal="right" vertical="center"/>
      <protection locked="0"/>
    </xf>
    <xf numFmtId="0" fontId="14" fillId="3" borderId="1" xfId="0" applyFont="1" applyFill="1" applyBorder="1" applyAlignment="1" applyProtection="1">
      <alignment horizontal="left" vertical="center" indent="1"/>
      <protection locked="0"/>
    </xf>
    <xf numFmtId="166" fontId="1" fillId="2" borderId="5" xfId="0" applyNumberFormat="1" applyFont="1" applyFill="1" applyBorder="1" applyAlignment="1">
      <alignment vertical="center"/>
    </xf>
    <xf numFmtId="0" fontId="15" fillId="3" borderId="1" xfId="0" applyFont="1" applyFill="1" applyBorder="1" applyAlignment="1" applyProtection="1">
      <alignment vertical="center"/>
      <protection locked="0"/>
    </xf>
    <xf numFmtId="0" fontId="10" fillId="4" borderId="6" xfId="0" applyFont="1" applyFill="1" applyBorder="1" applyAlignment="1">
      <alignment vertical="center"/>
    </xf>
    <xf numFmtId="166" fontId="10" fillId="4" borderId="6" xfId="0" applyNumberFormat="1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166" fontId="16" fillId="4" borderId="6" xfId="0" applyNumberFormat="1" applyFont="1" applyFill="1" applyBorder="1" applyAlignment="1">
      <alignment vertical="center"/>
    </xf>
    <xf numFmtId="0" fontId="17" fillId="2" borderId="0" xfId="0" applyFont="1" applyFill="1" applyAlignment="1">
      <alignment vertical="center"/>
    </xf>
    <xf numFmtId="0" fontId="18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vertical="center"/>
    </xf>
    <xf numFmtId="0" fontId="3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center"/>
    </xf>
    <xf numFmtId="0" fontId="16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 wrapText="1"/>
    </xf>
    <xf numFmtId="0" fontId="1" fillId="3" borderId="1" xfId="0" applyFont="1" applyFill="1" applyBorder="1" applyAlignment="1" applyProtection="1">
      <alignment vertical="center"/>
      <protection locked="0"/>
    </xf>
    <xf numFmtId="0" fontId="1" fillId="4" borderId="7" xfId="0" applyFont="1" applyFill="1" applyBorder="1" applyAlignment="1">
      <alignment vertical="center"/>
    </xf>
    <xf numFmtId="0" fontId="20" fillId="2" borderId="0" xfId="0" applyFont="1" applyFill="1" applyAlignment="1">
      <alignment horizontal="center" vertical="top"/>
    </xf>
    <xf numFmtId="0" fontId="21" fillId="2" borderId="0" xfId="0" applyFont="1" applyFill="1" applyAlignment="1">
      <alignment vertical="center"/>
    </xf>
  </cellXfs>
  <cellStyles count="1">
    <cellStyle name="Normal" xfId="0" builtinId="0"/>
  </cellStyles>
  <dxfs count="2">
    <dxf>
      <font>
        <color rgb="FFDC2626"/>
      </font>
      <fill>
        <patternFill>
          <bgColor rgb="FFFEE2E2"/>
        </patternFill>
      </fill>
    </dxf>
    <dxf>
      <fill>
        <patternFill>
          <bgColor rgb="FFEFE7FD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16181D"/>
                </a:solidFill>
                <a:latin typeface="Arial"/>
              </a:defRPr>
            </a:pPr>
            <a:r>
              <a:rPr lang="en-US" sz="1200" b="1" baseline="0">
                <a:solidFill>
                  <a:srgbClr val="16181D"/>
                </a:solidFill>
                <a:latin typeface="Arial"/>
              </a:rPr>
              <a:t>Left to spend from each paycheck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Left</c:v>
          </c:tx>
          <c:spPr>
            <a:solidFill>
              <a:srgbClr val="7C3AED"/>
            </a:solidFill>
          </c:spPr>
          <c:cat>
            <c:numRef>
              <c:f>'Paycheck Budget'!$I$11:$AH$11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cat>
          <c:val>
            <c:numRef>
              <c:f>'Paycheck Budget'!$I$40:$AH$40</c:f>
              <c:numCache>
                <c:formatCode>General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inMax"/>
        </c:scaling>
        <c:axPos val="b"/>
        <c:numFmt formatCode="mmm d" sourceLinked="0"/>
        <c:majorTickMark val="none"/>
        <c:tickLblPos val="low"/>
        <c:spPr>
          <a:ln>
            <a:solidFill>
              <a:srgbClr val="E3E5EA"/>
            </a:solidFill>
          </a:ln>
        </c:spPr>
        <c:txPr>
          <a:bodyPr rot="-2700000" vert="horz"/>
          <a:lstStyle/>
          <a:p>
            <a:pPr>
              <a:defRPr sz="800" baseline="0">
                <a:solidFill>
                  <a:srgbClr val="6B7280"/>
                </a:solidFill>
                <a:latin typeface="Arial"/>
              </a:defRPr>
            </a:pPr>
            <a:endParaRPr lang="en-US"/>
          </a:p>
        </c:txPr>
        <c:crossAx val="50010002"/>
        <c:crosses val="autoZero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 w="6350">
              <a:solidFill>
                <a:srgbClr val="E3E5EA"/>
              </a:solidFill>
            </a:ln>
          </c:spPr>
        </c:majorGridlines>
        <c:numFmt formatCode="$#,##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6B7280"/>
                </a:solidFill>
                <a:latin typeface="Arial"/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solidFill>
          <a:srgbClr val="FFFFFF"/>
        </a:solidFill>
      </c:spPr>
    </c:plotArea>
    <c:plotVisOnly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42</xdr:row>
      <xdr:rowOff>0</xdr:rowOff>
    </xdr:from>
    <xdr:to>
      <xdr:col>13</xdr:col>
      <xdr:colOff>704850</xdr:colOff>
      <xdr:row>57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C3AED"/>
    <pageSetUpPr fitToPage="1"/>
  </sheetPr>
  <dimension ref="A2:BI41"/>
  <sheetViews>
    <sheetView showGridLines="0" tabSelected="1" zoomScale="85" zoomScaleNormal="85" workbookViewId="0">
      <pane xSplit="8" ySplit="11" topLeftCell="I12" activePane="bottomRight" state="frozen"/>
      <selection pane="topRight" activeCell="I1" sqref="I1"/>
      <selection pane="bottomLeft" activeCell="A12" sqref="A12"/>
      <selection pane="bottomRight"/>
    </sheetView>
  </sheetViews>
  <sheetFormatPr defaultRowHeight="15"/>
  <cols>
    <col min="1" max="1" width="3.28515625" style="1" customWidth="1"/>
    <col min="2" max="2" width="22.7109375" style="1" customWidth="1"/>
    <col min="3" max="3" width="12.7109375" style="1" customWidth="1"/>
    <col min="4" max="4" width="8.7109375" style="1" customWidth="1"/>
    <col min="5" max="5" width="14.7109375" style="1" customWidth="1"/>
    <col min="6" max="6" width="7.7109375" style="1" customWidth="1"/>
    <col min="7" max="7" width="2.7109375" style="1" customWidth="1"/>
    <col min="8" max="8" width="3.7109375" style="1" customWidth="1"/>
    <col min="9" max="34" width="11.28515625" style="1" customWidth="1"/>
    <col min="35" max="61" width="9.7109375" style="1" customWidth="1"/>
  </cols>
  <sheetData>
    <row r="2" spans="2:34" ht="38.4" customHeight="1">
      <c r="B2" s="2" t="s">
        <v>0</v>
      </c>
    </row>
    <row r="3" spans="2:34">
      <c r="B3" s="3" t="s">
        <v>1</v>
      </c>
    </row>
    <row r="5" spans="2:34">
      <c r="B5" s="1" t="s">
        <v>2</v>
      </c>
      <c r="C5" s="4">
        <v>46395</v>
      </c>
      <c r="I5" s="5" t="s">
        <v>36</v>
      </c>
      <c r="J5" s="5"/>
      <c r="K5" s="5" t="s">
        <v>37</v>
      </c>
      <c r="L5" s="5"/>
      <c r="M5" s="5" t="s">
        <v>38</v>
      </c>
      <c r="N5" s="5"/>
      <c r="O5" s="6" t="s">
        <v>39</v>
      </c>
      <c r="P5" s="6"/>
      <c r="Q5" s="7" t="s">
        <v>40</v>
      </c>
      <c r="R5" s="7"/>
    </row>
    <row r="6" spans="2:34" ht="26" customHeight="1">
      <c r="B6" s="1" t="s">
        <v>3</v>
      </c>
      <c r="C6" s="8">
        <v>2400</v>
      </c>
      <c r="I6" s="9">
        <f>SUM('Paycheck Budget'!$I$12:$AH$12)</f>
        <v>None</v>
      </c>
      <c r="J6" s="9"/>
      <c r="K6" s="9">
        <f>SUM('Paycheck Budget'!$I$38:$AH$38)</f>
        <v>None</v>
      </c>
      <c r="L6" s="9"/>
      <c r="M6" s="10">
        <f>AVERAGE('Paycheck Budget'!$I$40:$AH$40)</f>
        <v>None</v>
      </c>
      <c r="N6" s="10"/>
      <c r="O6" s="11">
        <f>MIN('Paycheck Budget'!$I$40:$AH$40)</f>
        <v>None</v>
      </c>
      <c r="P6" s="11"/>
      <c r="Q6" s="12">
        <f>COUNTIF('Paycheck Budget'!$I$41:$AH$41,"★*")</f>
        <v>None</v>
      </c>
      <c r="R6" s="12"/>
    </row>
    <row r="7" spans="2:34">
      <c r="B7" s="1" t="s">
        <v>4</v>
      </c>
      <c r="C7" s="8">
        <v>200</v>
      </c>
    </row>
    <row r="10" spans="2:34">
      <c r="B10" s="13" t="s">
        <v>5</v>
      </c>
      <c r="C10" s="14" t="s">
        <v>6</v>
      </c>
      <c r="D10" s="14" t="s">
        <v>7</v>
      </c>
      <c r="E10" s="13" t="s">
        <v>8</v>
      </c>
      <c r="F10" s="14" t="s">
        <v>9</v>
      </c>
      <c r="G10" s="13"/>
      <c r="H10" s="13"/>
      <c r="I10" s="14">
        <f>"#1"</f>
        <v>0</v>
      </c>
      <c r="J10" s="14">
        <f>"#2"</f>
        <v>0</v>
      </c>
      <c r="K10" s="14">
        <f>"#3"</f>
        <v>0</v>
      </c>
      <c r="L10" s="14">
        <f>"#4"</f>
        <v>0</v>
      </c>
      <c r="M10" s="14">
        <f>"#5"</f>
        <v>0</v>
      </c>
      <c r="N10" s="14">
        <f>"#6"</f>
        <v>0</v>
      </c>
      <c r="O10" s="14">
        <f>"#7"</f>
        <v>0</v>
      </c>
      <c r="P10" s="14">
        <f>"#8"</f>
        <v>0</v>
      </c>
      <c r="Q10" s="14">
        <f>"#9"</f>
        <v>0</v>
      </c>
      <c r="R10" s="14">
        <f>"#10"</f>
        <v>0</v>
      </c>
      <c r="S10" s="14">
        <f>"#11"</f>
        <v>0</v>
      </c>
      <c r="T10" s="14">
        <f>"#12"</f>
        <v>0</v>
      </c>
      <c r="U10" s="14">
        <f>"#13"</f>
        <v>0</v>
      </c>
      <c r="V10" s="14">
        <f>"#14"</f>
        <v>0</v>
      </c>
      <c r="W10" s="14">
        <f>"#15"</f>
        <v>0</v>
      </c>
      <c r="X10" s="14">
        <f>"#16"</f>
        <v>0</v>
      </c>
      <c r="Y10" s="14">
        <f>"#17"</f>
        <v>0</v>
      </c>
      <c r="Z10" s="14">
        <f>"#18"</f>
        <v>0</v>
      </c>
      <c r="AA10" s="14">
        <f>"#19"</f>
        <v>0</v>
      </c>
      <c r="AB10" s="14">
        <f>"#20"</f>
        <v>0</v>
      </c>
      <c r="AC10" s="14">
        <f>"#21"</f>
        <v>0</v>
      </c>
      <c r="AD10" s="14">
        <f>"#22"</f>
        <v>0</v>
      </c>
      <c r="AE10" s="14">
        <f>"#23"</f>
        <v>0</v>
      </c>
      <c r="AF10" s="14">
        <f>"#24"</f>
        <v>0</v>
      </c>
      <c r="AG10" s="14">
        <f>"#25"</f>
        <v>0</v>
      </c>
      <c r="AH10" s="14">
        <f>"#26"</f>
        <v>0</v>
      </c>
    </row>
    <row r="11" spans="2:34">
      <c r="B11" s="15" t="s">
        <v>10</v>
      </c>
      <c r="C11" s="16"/>
      <c r="D11" s="16"/>
      <c r="E11" s="16"/>
      <c r="F11" s="16"/>
      <c r="G11" s="16"/>
      <c r="H11" s="16"/>
      <c r="I11" s="17">
        <f>$C$5+0</f>
        <v>0</v>
      </c>
      <c r="J11" s="17">
        <f>$C$5+14</f>
        <v>0</v>
      </c>
      <c r="K11" s="17">
        <f>$C$5+28</f>
        <v>0</v>
      </c>
      <c r="L11" s="17">
        <f>$C$5+42</f>
        <v>0</v>
      </c>
      <c r="M11" s="17">
        <f>$C$5+56</f>
        <v>0</v>
      </c>
      <c r="N11" s="17">
        <f>$C$5+70</f>
        <v>0</v>
      </c>
      <c r="O11" s="17">
        <f>$C$5+84</f>
        <v>0</v>
      </c>
      <c r="P11" s="17">
        <f>$C$5+98</f>
        <v>0</v>
      </c>
      <c r="Q11" s="17">
        <f>$C$5+112</f>
        <v>0</v>
      </c>
      <c r="R11" s="17">
        <f>$C$5+126</f>
        <v>0</v>
      </c>
      <c r="S11" s="17">
        <f>$C$5+140</f>
        <v>0</v>
      </c>
      <c r="T11" s="17">
        <f>$C$5+154</f>
        <v>0</v>
      </c>
      <c r="U11" s="17">
        <f>$C$5+168</f>
        <v>0</v>
      </c>
      <c r="V11" s="17">
        <f>$C$5+182</f>
        <v>0</v>
      </c>
      <c r="W11" s="17">
        <f>$C$5+196</f>
        <v>0</v>
      </c>
      <c r="X11" s="17">
        <f>$C$5+210</f>
        <v>0</v>
      </c>
      <c r="Y11" s="17">
        <f>$C$5+224</f>
        <v>0</v>
      </c>
      <c r="Z11" s="17">
        <f>$C$5+238</f>
        <v>0</v>
      </c>
      <c r="AA11" s="17">
        <f>$C$5+252</f>
        <v>0</v>
      </c>
      <c r="AB11" s="17">
        <f>$C$5+266</f>
        <v>0</v>
      </c>
      <c r="AC11" s="17">
        <f>$C$5+280</f>
        <v>0</v>
      </c>
      <c r="AD11" s="17">
        <f>$C$5+294</f>
        <v>0</v>
      </c>
      <c r="AE11" s="17">
        <f>$C$5+308</f>
        <v>0</v>
      </c>
      <c r="AF11" s="17">
        <f>$C$5+322</f>
        <v>0</v>
      </c>
      <c r="AG11" s="17">
        <f>$C$5+336</f>
        <v>0</v>
      </c>
      <c r="AH11" s="17">
        <f>$C$5+350</f>
        <v>0</v>
      </c>
    </row>
    <row r="12" spans="2:34">
      <c r="B12" s="18" t="s">
        <v>11</v>
      </c>
      <c r="E12" s="19" t="s">
        <v>12</v>
      </c>
      <c r="I12" s="20">
        <f>$C$6</f>
        <v>0</v>
      </c>
      <c r="J12" s="20">
        <f>$C$6</f>
        <v>0</v>
      </c>
      <c r="K12" s="20">
        <f>$C$6</f>
        <v>0</v>
      </c>
      <c r="L12" s="20">
        <f>$C$6</f>
        <v>0</v>
      </c>
      <c r="M12" s="20">
        <f>$C$6</f>
        <v>0</v>
      </c>
      <c r="N12" s="20">
        <f>$C$6</f>
        <v>0</v>
      </c>
      <c r="O12" s="20">
        <f>$C$6</f>
        <v>0</v>
      </c>
      <c r="P12" s="20">
        <f>$C$6</f>
        <v>0</v>
      </c>
      <c r="Q12" s="20">
        <f>$C$6</f>
        <v>0</v>
      </c>
      <c r="R12" s="20">
        <f>$C$6</f>
        <v>0</v>
      </c>
      <c r="S12" s="20">
        <f>$C$6</f>
        <v>0</v>
      </c>
      <c r="T12" s="20">
        <f>$C$6</f>
        <v>0</v>
      </c>
      <c r="U12" s="20">
        <f>$C$6</f>
        <v>0</v>
      </c>
      <c r="V12" s="20">
        <f>$C$6</f>
        <v>0</v>
      </c>
      <c r="W12" s="20">
        <f>$C$6</f>
        <v>0</v>
      </c>
      <c r="X12" s="20">
        <f>$C$6</f>
        <v>0</v>
      </c>
      <c r="Y12" s="20">
        <f>$C$6</f>
        <v>0</v>
      </c>
      <c r="Z12" s="20">
        <f>$C$6</f>
        <v>0</v>
      </c>
      <c r="AA12" s="20">
        <f>$C$6</f>
        <v>0</v>
      </c>
      <c r="AB12" s="20">
        <f>$C$6</f>
        <v>0</v>
      </c>
      <c r="AC12" s="20">
        <f>$C$6</f>
        <v>0</v>
      </c>
      <c r="AD12" s="20">
        <f>$C$6</f>
        <v>0</v>
      </c>
      <c r="AE12" s="20">
        <f>$C$6</f>
        <v>0</v>
      </c>
      <c r="AF12" s="20">
        <f>$C$6</f>
        <v>0</v>
      </c>
      <c r="AG12" s="20">
        <f>$C$6</f>
        <v>0</v>
      </c>
      <c r="AH12" s="20">
        <f>$C$6</f>
        <v>0</v>
      </c>
    </row>
    <row r="13" spans="2:34">
      <c r="B13" s="21" t="s">
        <v>13</v>
      </c>
      <c r="C13" s="22">
        <v>1450</v>
      </c>
      <c r="D13" s="23">
        <v>1</v>
      </c>
      <c r="E13" s="24" t="s">
        <v>14</v>
      </c>
      <c r="F13" s="23"/>
      <c r="I13" s="25">
        <f>IF(OR($B13="",N($C13)=0),"",IF($E13="Every paycheck",$C13,IF(N($D13)=0,"",IF(OR(AND(DATE(YEAR(I$11),MONTH(I$11),MIN($D13,DAY(EOMONTH(I$11,0))))&gt;=I$11,DATE(YEAR(I$11),MONTH(I$11),MIN($D13,DAY(EOMONTH(I$11,0))))&lt;=(I$11+13),IF($E13="Monthly",TRUE,IF($E13="Quarterly",MOD(MONTH(I$11)-N($F13),3)=0,MONTH(I$11)=N($F13)))),AND(DATE(YEAR((I$11+13)),MONTH((I$11+13)),MIN($D13,DAY(EOMONTH((I$11+13),0))))&gt;=I$11,DATE(YEAR((I$11+13)),MONTH((I$11+13)),MIN($D13,DAY(EOMONTH((I$11+13),0))))&lt;=(I$11+13),IF($E13="Monthly",TRUE,IF($E13="Quarterly",MOD(MONTH((I$11+13))-N($F13),3)=0,MONTH((I$11+13))=N($F13))))),$C13,""))))</f>
        <v>0</v>
      </c>
      <c r="J13" s="25">
        <f>IF(OR($B13="",N($C13)=0),"",IF($E13="Every paycheck",$C13,IF(N($D13)=0,"",IF(OR(AND(DATE(YEAR(J$11),MONTH(J$11),MIN($D13,DAY(EOMONTH(J$11,0))))&gt;=J$11,DATE(YEAR(J$11),MONTH(J$11),MIN($D13,DAY(EOMONTH(J$11,0))))&lt;=(J$11+13),IF($E13="Monthly",TRUE,IF($E13="Quarterly",MOD(MONTH(J$11)-N($F13),3)=0,MONTH(J$11)=N($F13)))),AND(DATE(YEAR((J$11+13)),MONTH((J$11+13)),MIN($D13,DAY(EOMONTH((J$11+13),0))))&gt;=J$11,DATE(YEAR((J$11+13)),MONTH((J$11+13)),MIN($D13,DAY(EOMONTH((J$11+13),0))))&lt;=(J$11+13),IF($E13="Monthly",TRUE,IF($E13="Quarterly",MOD(MONTH((J$11+13))-N($F13),3)=0,MONTH((J$11+13))=N($F13))))),$C13,""))))</f>
        <v>0</v>
      </c>
      <c r="K13" s="25">
        <f>IF(OR($B13="",N($C13)=0),"",IF($E13="Every paycheck",$C13,IF(N($D13)=0,"",IF(OR(AND(DATE(YEAR(K$11),MONTH(K$11),MIN($D13,DAY(EOMONTH(K$11,0))))&gt;=K$11,DATE(YEAR(K$11),MONTH(K$11),MIN($D13,DAY(EOMONTH(K$11,0))))&lt;=(K$11+13),IF($E13="Monthly",TRUE,IF($E13="Quarterly",MOD(MONTH(K$11)-N($F13),3)=0,MONTH(K$11)=N($F13)))),AND(DATE(YEAR((K$11+13)),MONTH((K$11+13)),MIN($D13,DAY(EOMONTH((K$11+13),0))))&gt;=K$11,DATE(YEAR((K$11+13)),MONTH((K$11+13)),MIN($D13,DAY(EOMONTH((K$11+13),0))))&lt;=(K$11+13),IF($E13="Monthly",TRUE,IF($E13="Quarterly",MOD(MONTH((K$11+13))-N($F13),3)=0,MONTH((K$11+13))=N($F13))))),$C13,""))))</f>
        <v>0</v>
      </c>
      <c r="L13" s="25">
        <f>IF(OR($B13="",N($C13)=0),"",IF($E13="Every paycheck",$C13,IF(N($D13)=0,"",IF(OR(AND(DATE(YEAR(L$11),MONTH(L$11),MIN($D13,DAY(EOMONTH(L$11,0))))&gt;=L$11,DATE(YEAR(L$11),MONTH(L$11),MIN($D13,DAY(EOMONTH(L$11,0))))&lt;=(L$11+13),IF($E13="Monthly",TRUE,IF($E13="Quarterly",MOD(MONTH(L$11)-N($F13),3)=0,MONTH(L$11)=N($F13)))),AND(DATE(YEAR((L$11+13)),MONTH((L$11+13)),MIN($D13,DAY(EOMONTH((L$11+13),0))))&gt;=L$11,DATE(YEAR((L$11+13)),MONTH((L$11+13)),MIN($D13,DAY(EOMONTH((L$11+13),0))))&lt;=(L$11+13),IF($E13="Monthly",TRUE,IF($E13="Quarterly",MOD(MONTH((L$11+13))-N($F13),3)=0,MONTH((L$11+13))=N($F13))))),$C13,""))))</f>
        <v>0</v>
      </c>
      <c r="M13" s="25">
        <f>IF(OR($B13="",N($C13)=0),"",IF($E13="Every paycheck",$C13,IF(N($D13)=0,"",IF(OR(AND(DATE(YEAR(M$11),MONTH(M$11),MIN($D13,DAY(EOMONTH(M$11,0))))&gt;=M$11,DATE(YEAR(M$11),MONTH(M$11),MIN($D13,DAY(EOMONTH(M$11,0))))&lt;=(M$11+13),IF($E13="Monthly",TRUE,IF($E13="Quarterly",MOD(MONTH(M$11)-N($F13),3)=0,MONTH(M$11)=N($F13)))),AND(DATE(YEAR((M$11+13)),MONTH((M$11+13)),MIN($D13,DAY(EOMONTH((M$11+13),0))))&gt;=M$11,DATE(YEAR((M$11+13)),MONTH((M$11+13)),MIN($D13,DAY(EOMONTH((M$11+13),0))))&lt;=(M$11+13),IF($E13="Monthly",TRUE,IF($E13="Quarterly",MOD(MONTH((M$11+13))-N($F13),3)=0,MONTH((M$11+13))=N($F13))))),$C13,""))))</f>
        <v>0</v>
      </c>
      <c r="N13" s="25">
        <f>IF(OR($B13="",N($C13)=0),"",IF($E13="Every paycheck",$C13,IF(N($D13)=0,"",IF(OR(AND(DATE(YEAR(N$11),MONTH(N$11),MIN($D13,DAY(EOMONTH(N$11,0))))&gt;=N$11,DATE(YEAR(N$11),MONTH(N$11),MIN($D13,DAY(EOMONTH(N$11,0))))&lt;=(N$11+13),IF($E13="Monthly",TRUE,IF($E13="Quarterly",MOD(MONTH(N$11)-N($F13),3)=0,MONTH(N$11)=N($F13)))),AND(DATE(YEAR((N$11+13)),MONTH((N$11+13)),MIN($D13,DAY(EOMONTH((N$11+13),0))))&gt;=N$11,DATE(YEAR((N$11+13)),MONTH((N$11+13)),MIN($D13,DAY(EOMONTH((N$11+13),0))))&lt;=(N$11+13),IF($E13="Monthly",TRUE,IF($E13="Quarterly",MOD(MONTH((N$11+13))-N($F13),3)=0,MONTH((N$11+13))=N($F13))))),$C13,""))))</f>
        <v>0</v>
      </c>
      <c r="O13" s="25">
        <f>IF(OR($B13="",N($C13)=0),"",IF($E13="Every paycheck",$C13,IF(N($D13)=0,"",IF(OR(AND(DATE(YEAR(O$11),MONTH(O$11),MIN($D13,DAY(EOMONTH(O$11,0))))&gt;=O$11,DATE(YEAR(O$11),MONTH(O$11),MIN($D13,DAY(EOMONTH(O$11,0))))&lt;=(O$11+13),IF($E13="Monthly",TRUE,IF($E13="Quarterly",MOD(MONTH(O$11)-N($F13),3)=0,MONTH(O$11)=N($F13)))),AND(DATE(YEAR((O$11+13)),MONTH((O$11+13)),MIN($D13,DAY(EOMONTH((O$11+13),0))))&gt;=O$11,DATE(YEAR((O$11+13)),MONTH((O$11+13)),MIN($D13,DAY(EOMONTH((O$11+13),0))))&lt;=(O$11+13),IF($E13="Monthly",TRUE,IF($E13="Quarterly",MOD(MONTH((O$11+13))-N($F13),3)=0,MONTH((O$11+13))=N($F13))))),$C13,""))))</f>
        <v>0</v>
      </c>
      <c r="P13" s="25">
        <f>IF(OR($B13="",N($C13)=0),"",IF($E13="Every paycheck",$C13,IF(N($D13)=0,"",IF(OR(AND(DATE(YEAR(P$11),MONTH(P$11),MIN($D13,DAY(EOMONTH(P$11,0))))&gt;=P$11,DATE(YEAR(P$11),MONTH(P$11),MIN($D13,DAY(EOMONTH(P$11,0))))&lt;=(P$11+13),IF($E13="Monthly",TRUE,IF($E13="Quarterly",MOD(MONTH(P$11)-N($F13),3)=0,MONTH(P$11)=N($F13)))),AND(DATE(YEAR((P$11+13)),MONTH((P$11+13)),MIN($D13,DAY(EOMONTH((P$11+13),0))))&gt;=P$11,DATE(YEAR((P$11+13)),MONTH((P$11+13)),MIN($D13,DAY(EOMONTH((P$11+13),0))))&lt;=(P$11+13),IF($E13="Monthly",TRUE,IF($E13="Quarterly",MOD(MONTH((P$11+13))-N($F13),3)=0,MONTH((P$11+13))=N($F13))))),$C13,""))))</f>
        <v>0</v>
      </c>
      <c r="Q13" s="25">
        <f>IF(OR($B13="",N($C13)=0),"",IF($E13="Every paycheck",$C13,IF(N($D13)=0,"",IF(OR(AND(DATE(YEAR(Q$11),MONTH(Q$11),MIN($D13,DAY(EOMONTH(Q$11,0))))&gt;=Q$11,DATE(YEAR(Q$11),MONTH(Q$11),MIN($D13,DAY(EOMONTH(Q$11,0))))&lt;=(Q$11+13),IF($E13="Monthly",TRUE,IF($E13="Quarterly",MOD(MONTH(Q$11)-N($F13),3)=0,MONTH(Q$11)=N($F13)))),AND(DATE(YEAR((Q$11+13)),MONTH((Q$11+13)),MIN($D13,DAY(EOMONTH((Q$11+13),0))))&gt;=Q$11,DATE(YEAR((Q$11+13)),MONTH((Q$11+13)),MIN($D13,DAY(EOMONTH((Q$11+13),0))))&lt;=(Q$11+13),IF($E13="Monthly",TRUE,IF($E13="Quarterly",MOD(MONTH((Q$11+13))-N($F13),3)=0,MONTH((Q$11+13))=N($F13))))),$C13,""))))</f>
        <v>0</v>
      </c>
      <c r="R13" s="25">
        <f>IF(OR($B13="",N($C13)=0),"",IF($E13="Every paycheck",$C13,IF(N($D13)=0,"",IF(OR(AND(DATE(YEAR(R$11),MONTH(R$11),MIN($D13,DAY(EOMONTH(R$11,0))))&gt;=R$11,DATE(YEAR(R$11),MONTH(R$11),MIN($D13,DAY(EOMONTH(R$11,0))))&lt;=(R$11+13),IF($E13="Monthly",TRUE,IF($E13="Quarterly",MOD(MONTH(R$11)-N($F13),3)=0,MONTH(R$11)=N($F13)))),AND(DATE(YEAR((R$11+13)),MONTH((R$11+13)),MIN($D13,DAY(EOMONTH((R$11+13),0))))&gt;=R$11,DATE(YEAR((R$11+13)),MONTH((R$11+13)),MIN($D13,DAY(EOMONTH((R$11+13),0))))&lt;=(R$11+13),IF($E13="Monthly",TRUE,IF($E13="Quarterly",MOD(MONTH((R$11+13))-N($F13),3)=0,MONTH((R$11+13))=N($F13))))),$C13,""))))</f>
        <v>0</v>
      </c>
      <c r="S13" s="25">
        <f>IF(OR($B13="",N($C13)=0),"",IF($E13="Every paycheck",$C13,IF(N($D13)=0,"",IF(OR(AND(DATE(YEAR(S$11),MONTH(S$11),MIN($D13,DAY(EOMONTH(S$11,0))))&gt;=S$11,DATE(YEAR(S$11),MONTH(S$11),MIN($D13,DAY(EOMONTH(S$11,0))))&lt;=(S$11+13),IF($E13="Monthly",TRUE,IF($E13="Quarterly",MOD(MONTH(S$11)-N($F13),3)=0,MONTH(S$11)=N($F13)))),AND(DATE(YEAR((S$11+13)),MONTH((S$11+13)),MIN($D13,DAY(EOMONTH((S$11+13),0))))&gt;=S$11,DATE(YEAR((S$11+13)),MONTH((S$11+13)),MIN($D13,DAY(EOMONTH((S$11+13),0))))&lt;=(S$11+13),IF($E13="Monthly",TRUE,IF($E13="Quarterly",MOD(MONTH((S$11+13))-N($F13),3)=0,MONTH((S$11+13))=N($F13))))),$C13,""))))</f>
        <v>0</v>
      </c>
      <c r="T13" s="25">
        <f>IF(OR($B13="",N($C13)=0),"",IF($E13="Every paycheck",$C13,IF(N($D13)=0,"",IF(OR(AND(DATE(YEAR(T$11),MONTH(T$11),MIN($D13,DAY(EOMONTH(T$11,0))))&gt;=T$11,DATE(YEAR(T$11),MONTH(T$11),MIN($D13,DAY(EOMONTH(T$11,0))))&lt;=(T$11+13),IF($E13="Monthly",TRUE,IF($E13="Quarterly",MOD(MONTH(T$11)-N($F13),3)=0,MONTH(T$11)=N($F13)))),AND(DATE(YEAR((T$11+13)),MONTH((T$11+13)),MIN($D13,DAY(EOMONTH((T$11+13),0))))&gt;=T$11,DATE(YEAR((T$11+13)),MONTH((T$11+13)),MIN($D13,DAY(EOMONTH((T$11+13),0))))&lt;=(T$11+13),IF($E13="Monthly",TRUE,IF($E13="Quarterly",MOD(MONTH((T$11+13))-N($F13),3)=0,MONTH((T$11+13))=N($F13))))),$C13,""))))</f>
        <v>0</v>
      </c>
      <c r="U13" s="25">
        <f>IF(OR($B13="",N($C13)=0),"",IF($E13="Every paycheck",$C13,IF(N($D13)=0,"",IF(OR(AND(DATE(YEAR(U$11),MONTH(U$11),MIN($D13,DAY(EOMONTH(U$11,0))))&gt;=U$11,DATE(YEAR(U$11),MONTH(U$11),MIN($D13,DAY(EOMONTH(U$11,0))))&lt;=(U$11+13),IF($E13="Monthly",TRUE,IF($E13="Quarterly",MOD(MONTH(U$11)-N($F13),3)=0,MONTH(U$11)=N($F13)))),AND(DATE(YEAR((U$11+13)),MONTH((U$11+13)),MIN($D13,DAY(EOMONTH((U$11+13),0))))&gt;=U$11,DATE(YEAR((U$11+13)),MONTH((U$11+13)),MIN($D13,DAY(EOMONTH((U$11+13),0))))&lt;=(U$11+13),IF($E13="Monthly",TRUE,IF($E13="Quarterly",MOD(MONTH((U$11+13))-N($F13),3)=0,MONTH((U$11+13))=N($F13))))),$C13,""))))</f>
        <v>0</v>
      </c>
      <c r="V13" s="25">
        <f>IF(OR($B13="",N($C13)=0),"",IF($E13="Every paycheck",$C13,IF(N($D13)=0,"",IF(OR(AND(DATE(YEAR(V$11),MONTH(V$11),MIN($D13,DAY(EOMONTH(V$11,0))))&gt;=V$11,DATE(YEAR(V$11),MONTH(V$11),MIN($D13,DAY(EOMONTH(V$11,0))))&lt;=(V$11+13),IF($E13="Monthly",TRUE,IF($E13="Quarterly",MOD(MONTH(V$11)-N($F13),3)=0,MONTH(V$11)=N($F13)))),AND(DATE(YEAR((V$11+13)),MONTH((V$11+13)),MIN($D13,DAY(EOMONTH((V$11+13),0))))&gt;=V$11,DATE(YEAR((V$11+13)),MONTH((V$11+13)),MIN($D13,DAY(EOMONTH((V$11+13),0))))&lt;=(V$11+13),IF($E13="Monthly",TRUE,IF($E13="Quarterly",MOD(MONTH((V$11+13))-N($F13),3)=0,MONTH((V$11+13))=N($F13))))),$C13,""))))</f>
        <v>0</v>
      </c>
      <c r="W13" s="25">
        <f>IF(OR($B13="",N($C13)=0),"",IF($E13="Every paycheck",$C13,IF(N($D13)=0,"",IF(OR(AND(DATE(YEAR(W$11),MONTH(W$11),MIN($D13,DAY(EOMONTH(W$11,0))))&gt;=W$11,DATE(YEAR(W$11),MONTH(W$11),MIN($D13,DAY(EOMONTH(W$11,0))))&lt;=(W$11+13),IF($E13="Monthly",TRUE,IF($E13="Quarterly",MOD(MONTH(W$11)-N($F13),3)=0,MONTH(W$11)=N($F13)))),AND(DATE(YEAR((W$11+13)),MONTH((W$11+13)),MIN($D13,DAY(EOMONTH((W$11+13),0))))&gt;=W$11,DATE(YEAR((W$11+13)),MONTH((W$11+13)),MIN($D13,DAY(EOMONTH((W$11+13),0))))&lt;=(W$11+13),IF($E13="Monthly",TRUE,IF($E13="Quarterly",MOD(MONTH((W$11+13))-N($F13),3)=0,MONTH((W$11+13))=N($F13))))),$C13,""))))</f>
        <v>0</v>
      </c>
      <c r="X13" s="25">
        <f>IF(OR($B13="",N($C13)=0),"",IF($E13="Every paycheck",$C13,IF(N($D13)=0,"",IF(OR(AND(DATE(YEAR(X$11),MONTH(X$11),MIN($D13,DAY(EOMONTH(X$11,0))))&gt;=X$11,DATE(YEAR(X$11),MONTH(X$11),MIN($D13,DAY(EOMONTH(X$11,0))))&lt;=(X$11+13),IF($E13="Monthly",TRUE,IF($E13="Quarterly",MOD(MONTH(X$11)-N($F13),3)=0,MONTH(X$11)=N($F13)))),AND(DATE(YEAR((X$11+13)),MONTH((X$11+13)),MIN($D13,DAY(EOMONTH((X$11+13),0))))&gt;=X$11,DATE(YEAR((X$11+13)),MONTH((X$11+13)),MIN($D13,DAY(EOMONTH((X$11+13),0))))&lt;=(X$11+13),IF($E13="Monthly",TRUE,IF($E13="Quarterly",MOD(MONTH((X$11+13))-N($F13),3)=0,MONTH((X$11+13))=N($F13))))),$C13,""))))</f>
        <v>0</v>
      </c>
      <c r="Y13" s="25">
        <f>IF(OR($B13="",N($C13)=0),"",IF($E13="Every paycheck",$C13,IF(N($D13)=0,"",IF(OR(AND(DATE(YEAR(Y$11),MONTH(Y$11),MIN($D13,DAY(EOMONTH(Y$11,0))))&gt;=Y$11,DATE(YEAR(Y$11),MONTH(Y$11),MIN($D13,DAY(EOMONTH(Y$11,0))))&lt;=(Y$11+13),IF($E13="Monthly",TRUE,IF($E13="Quarterly",MOD(MONTH(Y$11)-N($F13),3)=0,MONTH(Y$11)=N($F13)))),AND(DATE(YEAR((Y$11+13)),MONTH((Y$11+13)),MIN($D13,DAY(EOMONTH((Y$11+13),0))))&gt;=Y$11,DATE(YEAR((Y$11+13)),MONTH((Y$11+13)),MIN($D13,DAY(EOMONTH((Y$11+13),0))))&lt;=(Y$11+13),IF($E13="Monthly",TRUE,IF($E13="Quarterly",MOD(MONTH((Y$11+13))-N($F13),3)=0,MONTH((Y$11+13))=N($F13))))),$C13,""))))</f>
        <v>0</v>
      </c>
      <c r="Z13" s="25">
        <f>IF(OR($B13="",N($C13)=0),"",IF($E13="Every paycheck",$C13,IF(N($D13)=0,"",IF(OR(AND(DATE(YEAR(Z$11),MONTH(Z$11),MIN($D13,DAY(EOMONTH(Z$11,0))))&gt;=Z$11,DATE(YEAR(Z$11),MONTH(Z$11),MIN($D13,DAY(EOMONTH(Z$11,0))))&lt;=(Z$11+13),IF($E13="Monthly",TRUE,IF($E13="Quarterly",MOD(MONTH(Z$11)-N($F13),3)=0,MONTH(Z$11)=N($F13)))),AND(DATE(YEAR((Z$11+13)),MONTH((Z$11+13)),MIN($D13,DAY(EOMONTH((Z$11+13),0))))&gt;=Z$11,DATE(YEAR((Z$11+13)),MONTH((Z$11+13)),MIN($D13,DAY(EOMONTH((Z$11+13),0))))&lt;=(Z$11+13),IF($E13="Monthly",TRUE,IF($E13="Quarterly",MOD(MONTH((Z$11+13))-N($F13),3)=0,MONTH((Z$11+13))=N($F13))))),$C13,""))))</f>
        <v>0</v>
      </c>
      <c r="AA13" s="25">
        <f>IF(OR($B13="",N($C13)=0),"",IF($E13="Every paycheck",$C13,IF(N($D13)=0,"",IF(OR(AND(DATE(YEAR(AA$11),MONTH(AA$11),MIN($D13,DAY(EOMONTH(AA$11,0))))&gt;=AA$11,DATE(YEAR(AA$11),MONTH(AA$11),MIN($D13,DAY(EOMONTH(AA$11,0))))&lt;=(AA$11+13),IF($E13="Monthly",TRUE,IF($E13="Quarterly",MOD(MONTH(AA$11)-N($F13),3)=0,MONTH(AA$11)=N($F13)))),AND(DATE(YEAR((AA$11+13)),MONTH((AA$11+13)),MIN($D13,DAY(EOMONTH((AA$11+13),0))))&gt;=AA$11,DATE(YEAR((AA$11+13)),MONTH((AA$11+13)),MIN($D13,DAY(EOMONTH((AA$11+13),0))))&lt;=(AA$11+13),IF($E13="Monthly",TRUE,IF($E13="Quarterly",MOD(MONTH((AA$11+13))-N($F13),3)=0,MONTH((AA$11+13))=N($F13))))),$C13,""))))</f>
        <v>0</v>
      </c>
      <c r="AB13" s="25">
        <f>IF(OR($B13="",N($C13)=0),"",IF($E13="Every paycheck",$C13,IF(N($D13)=0,"",IF(OR(AND(DATE(YEAR(AB$11),MONTH(AB$11),MIN($D13,DAY(EOMONTH(AB$11,0))))&gt;=AB$11,DATE(YEAR(AB$11),MONTH(AB$11),MIN($D13,DAY(EOMONTH(AB$11,0))))&lt;=(AB$11+13),IF($E13="Monthly",TRUE,IF($E13="Quarterly",MOD(MONTH(AB$11)-N($F13),3)=0,MONTH(AB$11)=N($F13)))),AND(DATE(YEAR((AB$11+13)),MONTH((AB$11+13)),MIN($D13,DAY(EOMONTH((AB$11+13),0))))&gt;=AB$11,DATE(YEAR((AB$11+13)),MONTH((AB$11+13)),MIN($D13,DAY(EOMONTH((AB$11+13),0))))&lt;=(AB$11+13),IF($E13="Monthly",TRUE,IF($E13="Quarterly",MOD(MONTH((AB$11+13))-N($F13),3)=0,MONTH((AB$11+13))=N($F13))))),$C13,""))))</f>
        <v>0</v>
      </c>
      <c r="AC13" s="25">
        <f>IF(OR($B13="",N($C13)=0),"",IF($E13="Every paycheck",$C13,IF(N($D13)=0,"",IF(OR(AND(DATE(YEAR(AC$11),MONTH(AC$11),MIN($D13,DAY(EOMONTH(AC$11,0))))&gt;=AC$11,DATE(YEAR(AC$11),MONTH(AC$11),MIN($D13,DAY(EOMONTH(AC$11,0))))&lt;=(AC$11+13),IF($E13="Monthly",TRUE,IF($E13="Quarterly",MOD(MONTH(AC$11)-N($F13),3)=0,MONTH(AC$11)=N($F13)))),AND(DATE(YEAR((AC$11+13)),MONTH((AC$11+13)),MIN($D13,DAY(EOMONTH((AC$11+13),0))))&gt;=AC$11,DATE(YEAR((AC$11+13)),MONTH((AC$11+13)),MIN($D13,DAY(EOMONTH((AC$11+13),0))))&lt;=(AC$11+13),IF($E13="Monthly",TRUE,IF($E13="Quarterly",MOD(MONTH((AC$11+13))-N($F13),3)=0,MONTH((AC$11+13))=N($F13))))),$C13,""))))</f>
        <v>0</v>
      </c>
      <c r="AD13" s="25">
        <f>IF(OR($B13="",N($C13)=0),"",IF($E13="Every paycheck",$C13,IF(N($D13)=0,"",IF(OR(AND(DATE(YEAR(AD$11),MONTH(AD$11),MIN($D13,DAY(EOMONTH(AD$11,0))))&gt;=AD$11,DATE(YEAR(AD$11),MONTH(AD$11),MIN($D13,DAY(EOMONTH(AD$11,0))))&lt;=(AD$11+13),IF($E13="Monthly",TRUE,IF($E13="Quarterly",MOD(MONTH(AD$11)-N($F13),3)=0,MONTH(AD$11)=N($F13)))),AND(DATE(YEAR((AD$11+13)),MONTH((AD$11+13)),MIN($D13,DAY(EOMONTH((AD$11+13),0))))&gt;=AD$11,DATE(YEAR((AD$11+13)),MONTH((AD$11+13)),MIN($D13,DAY(EOMONTH((AD$11+13),0))))&lt;=(AD$11+13),IF($E13="Monthly",TRUE,IF($E13="Quarterly",MOD(MONTH((AD$11+13))-N($F13),3)=0,MONTH((AD$11+13))=N($F13))))),$C13,""))))</f>
        <v>0</v>
      </c>
      <c r="AE13" s="25">
        <f>IF(OR($B13="",N($C13)=0),"",IF($E13="Every paycheck",$C13,IF(N($D13)=0,"",IF(OR(AND(DATE(YEAR(AE$11),MONTH(AE$11),MIN($D13,DAY(EOMONTH(AE$11,0))))&gt;=AE$11,DATE(YEAR(AE$11),MONTH(AE$11),MIN($D13,DAY(EOMONTH(AE$11,0))))&lt;=(AE$11+13),IF($E13="Monthly",TRUE,IF($E13="Quarterly",MOD(MONTH(AE$11)-N($F13),3)=0,MONTH(AE$11)=N($F13)))),AND(DATE(YEAR((AE$11+13)),MONTH((AE$11+13)),MIN($D13,DAY(EOMONTH((AE$11+13),0))))&gt;=AE$11,DATE(YEAR((AE$11+13)),MONTH((AE$11+13)),MIN($D13,DAY(EOMONTH((AE$11+13),0))))&lt;=(AE$11+13),IF($E13="Monthly",TRUE,IF($E13="Quarterly",MOD(MONTH((AE$11+13))-N($F13),3)=0,MONTH((AE$11+13))=N($F13))))),$C13,""))))</f>
        <v>0</v>
      </c>
      <c r="AF13" s="25">
        <f>IF(OR($B13="",N($C13)=0),"",IF($E13="Every paycheck",$C13,IF(N($D13)=0,"",IF(OR(AND(DATE(YEAR(AF$11),MONTH(AF$11),MIN($D13,DAY(EOMONTH(AF$11,0))))&gt;=AF$11,DATE(YEAR(AF$11),MONTH(AF$11),MIN($D13,DAY(EOMONTH(AF$11,0))))&lt;=(AF$11+13),IF($E13="Monthly",TRUE,IF($E13="Quarterly",MOD(MONTH(AF$11)-N($F13),3)=0,MONTH(AF$11)=N($F13)))),AND(DATE(YEAR((AF$11+13)),MONTH((AF$11+13)),MIN($D13,DAY(EOMONTH((AF$11+13),0))))&gt;=AF$11,DATE(YEAR((AF$11+13)),MONTH((AF$11+13)),MIN($D13,DAY(EOMONTH((AF$11+13),0))))&lt;=(AF$11+13),IF($E13="Monthly",TRUE,IF($E13="Quarterly",MOD(MONTH((AF$11+13))-N($F13),3)=0,MONTH((AF$11+13))=N($F13))))),$C13,""))))</f>
        <v>0</v>
      </c>
      <c r="AG13" s="25">
        <f>IF(OR($B13="",N($C13)=0),"",IF($E13="Every paycheck",$C13,IF(N($D13)=0,"",IF(OR(AND(DATE(YEAR(AG$11),MONTH(AG$11),MIN($D13,DAY(EOMONTH(AG$11,0))))&gt;=AG$11,DATE(YEAR(AG$11),MONTH(AG$11),MIN($D13,DAY(EOMONTH(AG$11,0))))&lt;=(AG$11+13),IF($E13="Monthly",TRUE,IF($E13="Quarterly",MOD(MONTH(AG$11)-N($F13),3)=0,MONTH(AG$11)=N($F13)))),AND(DATE(YEAR((AG$11+13)),MONTH((AG$11+13)),MIN($D13,DAY(EOMONTH((AG$11+13),0))))&gt;=AG$11,DATE(YEAR((AG$11+13)),MONTH((AG$11+13)),MIN($D13,DAY(EOMONTH((AG$11+13),0))))&lt;=(AG$11+13),IF($E13="Monthly",TRUE,IF($E13="Quarterly",MOD(MONTH((AG$11+13))-N($F13),3)=0,MONTH((AG$11+13))=N($F13))))),$C13,""))))</f>
        <v>0</v>
      </c>
      <c r="AH13" s="25">
        <f>IF(OR($B13="",N($C13)=0),"",IF($E13="Every paycheck",$C13,IF(N($D13)=0,"",IF(OR(AND(DATE(YEAR(AH$11),MONTH(AH$11),MIN($D13,DAY(EOMONTH(AH$11,0))))&gt;=AH$11,DATE(YEAR(AH$11),MONTH(AH$11),MIN($D13,DAY(EOMONTH(AH$11,0))))&lt;=(AH$11+13),IF($E13="Monthly",TRUE,IF($E13="Quarterly",MOD(MONTH(AH$11)-N($F13),3)=0,MONTH(AH$11)=N($F13)))),AND(DATE(YEAR((AH$11+13)),MONTH((AH$11+13)),MIN($D13,DAY(EOMONTH((AH$11+13),0))))&gt;=AH$11,DATE(YEAR((AH$11+13)),MONTH((AH$11+13)),MIN($D13,DAY(EOMONTH((AH$11+13),0))))&lt;=(AH$11+13),IF($E13="Monthly",TRUE,IF($E13="Quarterly",MOD(MONTH((AH$11+13))-N($F13),3)=0,MONTH((AH$11+13))=N($F13))))),$C13,""))))</f>
        <v>0</v>
      </c>
    </row>
    <row r="14" spans="2:34">
      <c r="B14" s="21" t="s">
        <v>15</v>
      </c>
      <c r="C14" s="22">
        <v>310</v>
      </c>
      <c r="D14" s="23">
        <v>5</v>
      </c>
      <c r="E14" s="24" t="s">
        <v>14</v>
      </c>
      <c r="F14" s="23"/>
      <c r="I14" s="25">
        <f>IF(OR($B14="",N($C14)=0),"",IF($E14="Every paycheck",$C14,IF(N($D14)=0,"",IF(OR(AND(DATE(YEAR(I$11),MONTH(I$11),MIN($D14,DAY(EOMONTH(I$11,0))))&gt;=I$11,DATE(YEAR(I$11),MONTH(I$11),MIN($D14,DAY(EOMONTH(I$11,0))))&lt;=(I$11+13),IF($E14="Monthly",TRUE,IF($E14="Quarterly",MOD(MONTH(I$11)-N($F14),3)=0,MONTH(I$11)=N($F14)))),AND(DATE(YEAR((I$11+13)),MONTH((I$11+13)),MIN($D14,DAY(EOMONTH((I$11+13),0))))&gt;=I$11,DATE(YEAR((I$11+13)),MONTH((I$11+13)),MIN($D14,DAY(EOMONTH((I$11+13),0))))&lt;=(I$11+13),IF($E14="Monthly",TRUE,IF($E14="Quarterly",MOD(MONTH((I$11+13))-N($F14),3)=0,MONTH((I$11+13))=N($F14))))),$C14,""))))</f>
        <v>0</v>
      </c>
      <c r="J14" s="25">
        <f>IF(OR($B14="",N($C14)=0),"",IF($E14="Every paycheck",$C14,IF(N($D14)=0,"",IF(OR(AND(DATE(YEAR(J$11),MONTH(J$11),MIN($D14,DAY(EOMONTH(J$11,0))))&gt;=J$11,DATE(YEAR(J$11),MONTH(J$11),MIN($D14,DAY(EOMONTH(J$11,0))))&lt;=(J$11+13),IF($E14="Monthly",TRUE,IF($E14="Quarterly",MOD(MONTH(J$11)-N($F14),3)=0,MONTH(J$11)=N($F14)))),AND(DATE(YEAR((J$11+13)),MONTH((J$11+13)),MIN($D14,DAY(EOMONTH((J$11+13),0))))&gt;=J$11,DATE(YEAR((J$11+13)),MONTH((J$11+13)),MIN($D14,DAY(EOMONTH((J$11+13),0))))&lt;=(J$11+13),IF($E14="Monthly",TRUE,IF($E14="Quarterly",MOD(MONTH((J$11+13))-N($F14),3)=0,MONTH((J$11+13))=N($F14))))),$C14,""))))</f>
        <v>0</v>
      </c>
      <c r="K14" s="25">
        <f>IF(OR($B14="",N($C14)=0),"",IF($E14="Every paycheck",$C14,IF(N($D14)=0,"",IF(OR(AND(DATE(YEAR(K$11),MONTH(K$11),MIN($D14,DAY(EOMONTH(K$11,0))))&gt;=K$11,DATE(YEAR(K$11),MONTH(K$11),MIN($D14,DAY(EOMONTH(K$11,0))))&lt;=(K$11+13),IF($E14="Monthly",TRUE,IF($E14="Quarterly",MOD(MONTH(K$11)-N($F14),3)=0,MONTH(K$11)=N($F14)))),AND(DATE(YEAR((K$11+13)),MONTH((K$11+13)),MIN($D14,DAY(EOMONTH((K$11+13),0))))&gt;=K$11,DATE(YEAR((K$11+13)),MONTH((K$11+13)),MIN($D14,DAY(EOMONTH((K$11+13),0))))&lt;=(K$11+13),IF($E14="Monthly",TRUE,IF($E14="Quarterly",MOD(MONTH((K$11+13))-N($F14),3)=0,MONTH((K$11+13))=N($F14))))),$C14,""))))</f>
        <v>0</v>
      </c>
      <c r="L14" s="25">
        <f>IF(OR($B14="",N($C14)=0),"",IF($E14="Every paycheck",$C14,IF(N($D14)=0,"",IF(OR(AND(DATE(YEAR(L$11),MONTH(L$11),MIN($D14,DAY(EOMONTH(L$11,0))))&gt;=L$11,DATE(YEAR(L$11),MONTH(L$11),MIN($D14,DAY(EOMONTH(L$11,0))))&lt;=(L$11+13),IF($E14="Monthly",TRUE,IF($E14="Quarterly",MOD(MONTH(L$11)-N($F14),3)=0,MONTH(L$11)=N($F14)))),AND(DATE(YEAR((L$11+13)),MONTH((L$11+13)),MIN($D14,DAY(EOMONTH((L$11+13),0))))&gt;=L$11,DATE(YEAR((L$11+13)),MONTH((L$11+13)),MIN($D14,DAY(EOMONTH((L$11+13),0))))&lt;=(L$11+13),IF($E14="Monthly",TRUE,IF($E14="Quarterly",MOD(MONTH((L$11+13))-N($F14),3)=0,MONTH((L$11+13))=N($F14))))),$C14,""))))</f>
        <v>0</v>
      </c>
      <c r="M14" s="25">
        <f>IF(OR($B14="",N($C14)=0),"",IF($E14="Every paycheck",$C14,IF(N($D14)=0,"",IF(OR(AND(DATE(YEAR(M$11),MONTH(M$11),MIN($D14,DAY(EOMONTH(M$11,0))))&gt;=M$11,DATE(YEAR(M$11),MONTH(M$11),MIN($D14,DAY(EOMONTH(M$11,0))))&lt;=(M$11+13),IF($E14="Monthly",TRUE,IF($E14="Quarterly",MOD(MONTH(M$11)-N($F14),3)=0,MONTH(M$11)=N($F14)))),AND(DATE(YEAR((M$11+13)),MONTH((M$11+13)),MIN($D14,DAY(EOMONTH((M$11+13),0))))&gt;=M$11,DATE(YEAR((M$11+13)),MONTH((M$11+13)),MIN($D14,DAY(EOMONTH((M$11+13),0))))&lt;=(M$11+13),IF($E14="Monthly",TRUE,IF($E14="Quarterly",MOD(MONTH((M$11+13))-N($F14),3)=0,MONTH((M$11+13))=N($F14))))),$C14,""))))</f>
        <v>0</v>
      </c>
      <c r="N14" s="25">
        <f>IF(OR($B14="",N($C14)=0),"",IF($E14="Every paycheck",$C14,IF(N($D14)=0,"",IF(OR(AND(DATE(YEAR(N$11),MONTH(N$11),MIN($D14,DAY(EOMONTH(N$11,0))))&gt;=N$11,DATE(YEAR(N$11),MONTH(N$11),MIN($D14,DAY(EOMONTH(N$11,0))))&lt;=(N$11+13),IF($E14="Monthly",TRUE,IF($E14="Quarterly",MOD(MONTH(N$11)-N($F14),3)=0,MONTH(N$11)=N($F14)))),AND(DATE(YEAR((N$11+13)),MONTH((N$11+13)),MIN($D14,DAY(EOMONTH((N$11+13),0))))&gt;=N$11,DATE(YEAR((N$11+13)),MONTH((N$11+13)),MIN($D14,DAY(EOMONTH((N$11+13),0))))&lt;=(N$11+13),IF($E14="Monthly",TRUE,IF($E14="Quarterly",MOD(MONTH((N$11+13))-N($F14),3)=0,MONTH((N$11+13))=N($F14))))),$C14,""))))</f>
        <v>0</v>
      </c>
      <c r="O14" s="25">
        <f>IF(OR($B14="",N($C14)=0),"",IF($E14="Every paycheck",$C14,IF(N($D14)=0,"",IF(OR(AND(DATE(YEAR(O$11),MONTH(O$11),MIN($D14,DAY(EOMONTH(O$11,0))))&gt;=O$11,DATE(YEAR(O$11),MONTH(O$11),MIN($D14,DAY(EOMONTH(O$11,0))))&lt;=(O$11+13),IF($E14="Monthly",TRUE,IF($E14="Quarterly",MOD(MONTH(O$11)-N($F14),3)=0,MONTH(O$11)=N($F14)))),AND(DATE(YEAR((O$11+13)),MONTH((O$11+13)),MIN($D14,DAY(EOMONTH((O$11+13),0))))&gt;=O$11,DATE(YEAR((O$11+13)),MONTH((O$11+13)),MIN($D14,DAY(EOMONTH((O$11+13),0))))&lt;=(O$11+13),IF($E14="Monthly",TRUE,IF($E14="Quarterly",MOD(MONTH((O$11+13))-N($F14),3)=0,MONTH((O$11+13))=N($F14))))),$C14,""))))</f>
        <v>0</v>
      </c>
      <c r="P14" s="25">
        <f>IF(OR($B14="",N($C14)=0),"",IF($E14="Every paycheck",$C14,IF(N($D14)=0,"",IF(OR(AND(DATE(YEAR(P$11),MONTH(P$11),MIN($D14,DAY(EOMONTH(P$11,0))))&gt;=P$11,DATE(YEAR(P$11),MONTH(P$11),MIN($D14,DAY(EOMONTH(P$11,0))))&lt;=(P$11+13),IF($E14="Monthly",TRUE,IF($E14="Quarterly",MOD(MONTH(P$11)-N($F14),3)=0,MONTH(P$11)=N($F14)))),AND(DATE(YEAR((P$11+13)),MONTH((P$11+13)),MIN($D14,DAY(EOMONTH((P$11+13),0))))&gt;=P$11,DATE(YEAR((P$11+13)),MONTH((P$11+13)),MIN($D14,DAY(EOMONTH((P$11+13),0))))&lt;=(P$11+13),IF($E14="Monthly",TRUE,IF($E14="Quarterly",MOD(MONTH((P$11+13))-N($F14),3)=0,MONTH((P$11+13))=N($F14))))),$C14,""))))</f>
        <v>0</v>
      </c>
      <c r="Q14" s="25">
        <f>IF(OR($B14="",N($C14)=0),"",IF($E14="Every paycheck",$C14,IF(N($D14)=0,"",IF(OR(AND(DATE(YEAR(Q$11),MONTH(Q$11),MIN($D14,DAY(EOMONTH(Q$11,0))))&gt;=Q$11,DATE(YEAR(Q$11),MONTH(Q$11),MIN($D14,DAY(EOMONTH(Q$11,0))))&lt;=(Q$11+13),IF($E14="Monthly",TRUE,IF($E14="Quarterly",MOD(MONTH(Q$11)-N($F14),3)=0,MONTH(Q$11)=N($F14)))),AND(DATE(YEAR((Q$11+13)),MONTH((Q$11+13)),MIN($D14,DAY(EOMONTH((Q$11+13),0))))&gt;=Q$11,DATE(YEAR((Q$11+13)),MONTH((Q$11+13)),MIN($D14,DAY(EOMONTH((Q$11+13),0))))&lt;=(Q$11+13),IF($E14="Monthly",TRUE,IF($E14="Quarterly",MOD(MONTH((Q$11+13))-N($F14),3)=0,MONTH((Q$11+13))=N($F14))))),$C14,""))))</f>
        <v>0</v>
      </c>
      <c r="R14" s="25">
        <f>IF(OR($B14="",N($C14)=0),"",IF($E14="Every paycheck",$C14,IF(N($D14)=0,"",IF(OR(AND(DATE(YEAR(R$11),MONTH(R$11),MIN($D14,DAY(EOMONTH(R$11,0))))&gt;=R$11,DATE(YEAR(R$11),MONTH(R$11),MIN($D14,DAY(EOMONTH(R$11,0))))&lt;=(R$11+13),IF($E14="Monthly",TRUE,IF($E14="Quarterly",MOD(MONTH(R$11)-N($F14),3)=0,MONTH(R$11)=N($F14)))),AND(DATE(YEAR((R$11+13)),MONTH((R$11+13)),MIN($D14,DAY(EOMONTH((R$11+13),0))))&gt;=R$11,DATE(YEAR((R$11+13)),MONTH((R$11+13)),MIN($D14,DAY(EOMONTH((R$11+13),0))))&lt;=(R$11+13),IF($E14="Monthly",TRUE,IF($E14="Quarterly",MOD(MONTH((R$11+13))-N($F14),3)=0,MONTH((R$11+13))=N($F14))))),$C14,""))))</f>
        <v>0</v>
      </c>
      <c r="S14" s="25">
        <f>IF(OR($B14="",N($C14)=0),"",IF($E14="Every paycheck",$C14,IF(N($D14)=0,"",IF(OR(AND(DATE(YEAR(S$11),MONTH(S$11),MIN($D14,DAY(EOMONTH(S$11,0))))&gt;=S$11,DATE(YEAR(S$11),MONTH(S$11),MIN($D14,DAY(EOMONTH(S$11,0))))&lt;=(S$11+13),IF($E14="Monthly",TRUE,IF($E14="Quarterly",MOD(MONTH(S$11)-N($F14),3)=0,MONTH(S$11)=N($F14)))),AND(DATE(YEAR((S$11+13)),MONTH((S$11+13)),MIN($D14,DAY(EOMONTH((S$11+13),0))))&gt;=S$11,DATE(YEAR((S$11+13)),MONTH((S$11+13)),MIN($D14,DAY(EOMONTH((S$11+13),0))))&lt;=(S$11+13),IF($E14="Monthly",TRUE,IF($E14="Quarterly",MOD(MONTH((S$11+13))-N($F14),3)=0,MONTH((S$11+13))=N($F14))))),$C14,""))))</f>
        <v>0</v>
      </c>
      <c r="T14" s="25">
        <f>IF(OR($B14="",N($C14)=0),"",IF($E14="Every paycheck",$C14,IF(N($D14)=0,"",IF(OR(AND(DATE(YEAR(T$11),MONTH(T$11),MIN($D14,DAY(EOMONTH(T$11,0))))&gt;=T$11,DATE(YEAR(T$11),MONTH(T$11),MIN($D14,DAY(EOMONTH(T$11,0))))&lt;=(T$11+13),IF($E14="Monthly",TRUE,IF($E14="Quarterly",MOD(MONTH(T$11)-N($F14),3)=0,MONTH(T$11)=N($F14)))),AND(DATE(YEAR((T$11+13)),MONTH((T$11+13)),MIN($D14,DAY(EOMONTH((T$11+13),0))))&gt;=T$11,DATE(YEAR((T$11+13)),MONTH((T$11+13)),MIN($D14,DAY(EOMONTH((T$11+13),0))))&lt;=(T$11+13),IF($E14="Monthly",TRUE,IF($E14="Quarterly",MOD(MONTH((T$11+13))-N($F14),3)=0,MONTH((T$11+13))=N($F14))))),$C14,""))))</f>
        <v>0</v>
      </c>
      <c r="U14" s="25">
        <f>IF(OR($B14="",N($C14)=0),"",IF($E14="Every paycheck",$C14,IF(N($D14)=0,"",IF(OR(AND(DATE(YEAR(U$11),MONTH(U$11),MIN($D14,DAY(EOMONTH(U$11,0))))&gt;=U$11,DATE(YEAR(U$11),MONTH(U$11),MIN($D14,DAY(EOMONTH(U$11,0))))&lt;=(U$11+13),IF($E14="Monthly",TRUE,IF($E14="Quarterly",MOD(MONTH(U$11)-N($F14),3)=0,MONTH(U$11)=N($F14)))),AND(DATE(YEAR((U$11+13)),MONTH((U$11+13)),MIN($D14,DAY(EOMONTH((U$11+13),0))))&gt;=U$11,DATE(YEAR((U$11+13)),MONTH((U$11+13)),MIN($D14,DAY(EOMONTH((U$11+13),0))))&lt;=(U$11+13),IF($E14="Monthly",TRUE,IF($E14="Quarterly",MOD(MONTH((U$11+13))-N($F14),3)=0,MONTH((U$11+13))=N($F14))))),$C14,""))))</f>
        <v>0</v>
      </c>
      <c r="V14" s="25">
        <f>IF(OR($B14="",N($C14)=0),"",IF($E14="Every paycheck",$C14,IF(N($D14)=0,"",IF(OR(AND(DATE(YEAR(V$11),MONTH(V$11),MIN($D14,DAY(EOMONTH(V$11,0))))&gt;=V$11,DATE(YEAR(V$11),MONTH(V$11),MIN($D14,DAY(EOMONTH(V$11,0))))&lt;=(V$11+13),IF($E14="Monthly",TRUE,IF($E14="Quarterly",MOD(MONTH(V$11)-N($F14),3)=0,MONTH(V$11)=N($F14)))),AND(DATE(YEAR((V$11+13)),MONTH((V$11+13)),MIN($D14,DAY(EOMONTH((V$11+13),0))))&gt;=V$11,DATE(YEAR((V$11+13)),MONTH((V$11+13)),MIN($D14,DAY(EOMONTH((V$11+13),0))))&lt;=(V$11+13),IF($E14="Monthly",TRUE,IF($E14="Quarterly",MOD(MONTH((V$11+13))-N($F14),3)=0,MONTH((V$11+13))=N($F14))))),$C14,""))))</f>
        <v>0</v>
      </c>
      <c r="W14" s="25">
        <f>IF(OR($B14="",N($C14)=0),"",IF($E14="Every paycheck",$C14,IF(N($D14)=0,"",IF(OR(AND(DATE(YEAR(W$11),MONTH(W$11),MIN($D14,DAY(EOMONTH(W$11,0))))&gt;=W$11,DATE(YEAR(W$11),MONTH(W$11),MIN($D14,DAY(EOMONTH(W$11,0))))&lt;=(W$11+13),IF($E14="Monthly",TRUE,IF($E14="Quarterly",MOD(MONTH(W$11)-N($F14),3)=0,MONTH(W$11)=N($F14)))),AND(DATE(YEAR((W$11+13)),MONTH((W$11+13)),MIN($D14,DAY(EOMONTH((W$11+13),0))))&gt;=W$11,DATE(YEAR((W$11+13)),MONTH((W$11+13)),MIN($D14,DAY(EOMONTH((W$11+13),0))))&lt;=(W$11+13),IF($E14="Monthly",TRUE,IF($E14="Quarterly",MOD(MONTH((W$11+13))-N($F14),3)=0,MONTH((W$11+13))=N($F14))))),$C14,""))))</f>
        <v>0</v>
      </c>
      <c r="X14" s="25">
        <f>IF(OR($B14="",N($C14)=0),"",IF($E14="Every paycheck",$C14,IF(N($D14)=0,"",IF(OR(AND(DATE(YEAR(X$11),MONTH(X$11),MIN($D14,DAY(EOMONTH(X$11,0))))&gt;=X$11,DATE(YEAR(X$11),MONTH(X$11),MIN($D14,DAY(EOMONTH(X$11,0))))&lt;=(X$11+13),IF($E14="Monthly",TRUE,IF($E14="Quarterly",MOD(MONTH(X$11)-N($F14),3)=0,MONTH(X$11)=N($F14)))),AND(DATE(YEAR((X$11+13)),MONTH((X$11+13)),MIN($D14,DAY(EOMONTH((X$11+13),0))))&gt;=X$11,DATE(YEAR((X$11+13)),MONTH((X$11+13)),MIN($D14,DAY(EOMONTH((X$11+13),0))))&lt;=(X$11+13),IF($E14="Monthly",TRUE,IF($E14="Quarterly",MOD(MONTH((X$11+13))-N($F14),3)=0,MONTH((X$11+13))=N($F14))))),$C14,""))))</f>
        <v>0</v>
      </c>
      <c r="Y14" s="25">
        <f>IF(OR($B14="",N($C14)=0),"",IF($E14="Every paycheck",$C14,IF(N($D14)=0,"",IF(OR(AND(DATE(YEAR(Y$11),MONTH(Y$11),MIN($D14,DAY(EOMONTH(Y$11,0))))&gt;=Y$11,DATE(YEAR(Y$11),MONTH(Y$11),MIN($D14,DAY(EOMONTH(Y$11,0))))&lt;=(Y$11+13),IF($E14="Monthly",TRUE,IF($E14="Quarterly",MOD(MONTH(Y$11)-N($F14),3)=0,MONTH(Y$11)=N($F14)))),AND(DATE(YEAR((Y$11+13)),MONTH((Y$11+13)),MIN($D14,DAY(EOMONTH((Y$11+13),0))))&gt;=Y$11,DATE(YEAR((Y$11+13)),MONTH((Y$11+13)),MIN($D14,DAY(EOMONTH((Y$11+13),0))))&lt;=(Y$11+13),IF($E14="Monthly",TRUE,IF($E14="Quarterly",MOD(MONTH((Y$11+13))-N($F14),3)=0,MONTH((Y$11+13))=N($F14))))),$C14,""))))</f>
        <v>0</v>
      </c>
      <c r="Z14" s="25">
        <f>IF(OR($B14="",N($C14)=0),"",IF($E14="Every paycheck",$C14,IF(N($D14)=0,"",IF(OR(AND(DATE(YEAR(Z$11),MONTH(Z$11),MIN($D14,DAY(EOMONTH(Z$11,0))))&gt;=Z$11,DATE(YEAR(Z$11),MONTH(Z$11),MIN($D14,DAY(EOMONTH(Z$11,0))))&lt;=(Z$11+13),IF($E14="Monthly",TRUE,IF($E14="Quarterly",MOD(MONTH(Z$11)-N($F14),3)=0,MONTH(Z$11)=N($F14)))),AND(DATE(YEAR((Z$11+13)),MONTH((Z$11+13)),MIN($D14,DAY(EOMONTH((Z$11+13),0))))&gt;=Z$11,DATE(YEAR((Z$11+13)),MONTH((Z$11+13)),MIN($D14,DAY(EOMONTH((Z$11+13),0))))&lt;=(Z$11+13),IF($E14="Monthly",TRUE,IF($E14="Quarterly",MOD(MONTH((Z$11+13))-N($F14),3)=0,MONTH((Z$11+13))=N($F14))))),$C14,""))))</f>
        <v>0</v>
      </c>
      <c r="AA14" s="25">
        <f>IF(OR($B14="",N($C14)=0),"",IF($E14="Every paycheck",$C14,IF(N($D14)=0,"",IF(OR(AND(DATE(YEAR(AA$11),MONTH(AA$11),MIN($D14,DAY(EOMONTH(AA$11,0))))&gt;=AA$11,DATE(YEAR(AA$11),MONTH(AA$11),MIN($D14,DAY(EOMONTH(AA$11,0))))&lt;=(AA$11+13),IF($E14="Monthly",TRUE,IF($E14="Quarterly",MOD(MONTH(AA$11)-N($F14),3)=0,MONTH(AA$11)=N($F14)))),AND(DATE(YEAR((AA$11+13)),MONTH((AA$11+13)),MIN($D14,DAY(EOMONTH((AA$11+13),0))))&gt;=AA$11,DATE(YEAR((AA$11+13)),MONTH((AA$11+13)),MIN($D14,DAY(EOMONTH((AA$11+13),0))))&lt;=(AA$11+13),IF($E14="Monthly",TRUE,IF($E14="Quarterly",MOD(MONTH((AA$11+13))-N($F14),3)=0,MONTH((AA$11+13))=N($F14))))),$C14,""))))</f>
        <v>0</v>
      </c>
      <c r="AB14" s="25">
        <f>IF(OR($B14="",N($C14)=0),"",IF($E14="Every paycheck",$C14,IF(N($D14)=0,"",IF(OR(AND(DATE(YEAR(AB$11),MONTH(AB$11),MIN($D14,DAY(EOMONTH(AB$11,0))))&gt;=AB$11,DATE(YEAR(AB$11),MONTH(AB$11),MIN($D14,DAY(EOMONTH(AB$11,0))))&lt;=(AB$11+13),IF($E14="Monthly",TRUE,IF($E14="Quarterly",MOD(MONTH(AB$11)-N($F14),3)=0,MONTH(AB$11)=N($F14)))),AND(DATE(YEAR((AB$11+13)),MONTH((AB$11+13)),MIN($D14,DAY(EOMONTH((AB$11+13),0))))&gt;=AB$11,DATE(YEAR((AB$11+13)),MONTH((AB$11+13)),MIN($D14,DAY(EOMONTH((AB$11+13),0))))&lt;=(AB$11+13),IF($E14="Monthly",TRUE,IF($E14="Quarterly",MOD(MONTH((AB$11+13))-N($F14),3)=0,MONTH((AB$11+13))=N($F14))))),$C14,""))))</f>
        <v>0</v>
      </c>
      <c r="AC14" s="25">
        <f>IF(OR($B14="",N($C14)=0),"",IF($E14="Every paycheck",$C14,IF(N($D14)=0,"",IF(OR(AND(DATE(YEAR(AC$11),MONTH(AC$11),MIN($D14,DAY(EOMONTH(AC$11,0))))&gt;=AC$11,DATE(YEAR(AC$11),MONTH(AC$11),MIN($D14,DAY(EOMONTH(AC$11,0))))&lt;=(AC$11+13),IF($E14="Monthly",TRUE,IF($E14="Quarterly",MOD(MONTH(AC$11)-N($F14),3)=0,MONTH(AC$11)=N($F14)))),AND(DATE(YEAR((AC$11+13)),MONTH((AC$11+13)),MIN($D14,DAY(EOMONTH((AC$11+13),0))))&gt;=AC$11,DATE(YEAR((AC$11+13)),MONTH((AC$11+13)),MIN($D14,DAY(EOMONTH((AC$11+13),0))))&lt;=(AC$11+13),IF($E14="Monthly",TRUE,IF($E14="Quarterly",MOD(MONTH((AC$11+13))-N($F14),3)=0,MONTH((AC$11+13))=N($F14))))),$C14,""))))</f>
        <v>0</v>
      </c>
      <c r="AD14" s="25">
        <f>IF(OR($B14="",N($C14)=0),"",IF($E14="Every paycheck",$C14,IF(N($D14)=0,"",IF(OR(AND(DATE(YEAR(AD$11),MONTH(AD$11),MIN($D14,DAY(EOMONTH(AD$11,0))))&gt;=AD$11,DATE(YEAR(AD$11),MONTH(AD$11),MIN($D14,DAY(EOMONTH(AD$11,0))))&lt;=(AD$11+13),IF($E14="Monthly",TRUE,IF($E14="Quarterly",MOD(MONTH(AD$11)-N($F14),3)=0,MONTH(AD$11)=N($F14)))),AND(DATE(YEAR((AD$11+13)),MONTH((AD$11+13)),MIN($D14,DAY(EOMONTH((AD$11+13),0))))&gt;=AD$11,DATE(YEAR((AD$11+13)),MONTH((AD$11+13)),MIN($D14,DAY(EOMONTH((AD$11+13),0))))&lt;=(AD$11+13),IF($E14="Monthly",TRUE,IF($E14="Quarterly",MOD(MONTH((AD$11+13))-N($F14),3)=0,MONTH((AD$11+13))=N($F14))))),$C14,""))))</f>
        <v>0</v>
      </c>
      <c r="AE14" s="25">
        <f>IF(OR($B14="",N($C14)=0),"",IF($E14="Every paycheck",$C14,IF(N($D14)=0,"",IF(OR(AND(DATE(YEAR(AE$11),MONTH(AE$11),MIN($D14,DAY(EOMONTH(AE$11,0))))&gt;=AE$11,DATE(YEAR(AE$11),MONTH(AE$11),MIN($D14,DAY(EOMONTH(AE$11,0))))&lt;=(AE$11+13),IF($E14="Monthly",TRUE,IF($E14="Quarterly",MOD(MONTH(AE$11)-N($F14),3)=0,MONTH(AE$11)=N($F14)))),AND(DATE(YEAR((AE$11+13)),MONTH((AE$11+13)),MIN($D14,DAY(EOMONTH((AE$11+13),0))))&gt;=AE$11,DATE(YEAR((AE$11+13)),MONTH((AE$11+13)),MIN($D14,DAY(EOMONTH((AE$11+13),0))))&lt;=(AE$11+13),IF($E14="Monthly",TRUE,IF($E14="Quarterly",MOD(MONTH((AE$11+13))-N($F14),3)=0,MONTH((AE$11+13))=N($F14))))),$C14,""))))</f>
        <v>0</v>
      </c>
      <c r="AF14" s="25">
        <f>IF(OR($B14="",N($C14)=0),"",IF($E14="Every paycheck",$C14,IF(N($D14)=0,"",IF(OR(AND(DATE(YEAR(AF$11),MONTH(AF$11),MIN($D14,DAY(EOMONTH(AF$11,0))))&gt;=AF$11,DATE(YEAR(AF$11),MONTH(AF$11),MIN($D14,DAY(EOMONTH(AF$11,0))))&lt;=(AF$11+13),IF($E14="Monthly",TRUE,IF($E14="Quarterly",MOD(MONTH(AF$11)-N($F14),3)=0,MONTH(AF$11)=N($F14)))),AND(DATE(YEAR((AF$11+13)),MONTH((AF$11+13)),MIN($D14,DAY(EOMONTH((AF$11+13),0))))&gt;=AF$11,DATE(YEAR((AF$11+13)),MONTH((AF$11+13)),MIN($D14,DAY(EOMONTH((AF$11+13),0))))&lt;=(AF$11+13),IF($E14="Monthly",TRUE,IF($E14="Quarterly",MOD(MONTH((AF$11+13))-N($F14),3)=0,MONTH((AF$11+13))=N($F14))))),$C14,""))))</f>
        <v>0</v>
      </c>
      <c r="AG14" s="25">
        <f>IF(OR($B14="",N($C14)=0),"",IF($E14="Every paycheck",$C14,IF(N($D14)=0,"",IF(OR(AND(DATE(YEAR(AG$11),MONTH(AG$11),MIN($D14,DAY(EOMONTH(AG$11,0))))&gt;=AG$11,DATE(YEAR(AG$11),MONTH(AG$11),MIN($D14,DAY(EOMONTH(AG$11,0))))&lt;=(AG$11+13),IF($E14="Monthly",TRUE,IF($E14="Quarterly",MOD(MONTH(AG$11)-N($F14),3)=0,MONTH(AG$11)=N($F14)))),AND(DATE(YEAR((AG$11+13)),MONTH((AG$11+13)),MIN($D14,DAY(EOMONTH((AG$11+13),0))))&gt;=AG$11,DATE(YEAR((AG$11+13)),MONTH((AG$11+13)),MIN($D14,DAY(EOMONTH((AG$11+13),0))))&lt;=(AG$11+13),IF($E14="Monthly",TRUE,IF($E14="Quarterly",MOD(MONTH((AG$11+13))-N($F14),3)=0,MONTH((AG$11+13))=N($F14))))),$C14,""))))</f>
        <v>0</v>
      </c>
      <c r="AH14" s="25">
        <f>IF(OR($B14="",N($C14)=0),"",IF($E14="Every paycheck",$C14,IF(N($D14)=0,"",IF(OR(AND(DATE(YEAR(AH$11),MONTH(AH$11),MIN($D14,DAY(EOMONTH(AH$11,0))))&gt;=AH$11,DATE(YEAR(AH$11),MONTH(AH$11),MIN($D14,DAY(EOMONTH(AH$11,0))))&lt;=(AH$11+13),IF($E14="Monthly",TRUE,IF($E14="Quarterly",MOD(MONTH(AH$11)-N($F14),3)=0,MONTH(AH$11)=N($F14)))),AND(DATE(YEAR((AH$11+13)),MONTH((AH$11+13)),MIN($D14,DAY(EOMONTH((AH$11+13),0))))&gt;=AH$11,DATE(YEAR((AH$11+13)),MONTH((AH$11+13)),MIN($D14,DAY(EOMONTH((AH$11+13),0))))&lt;=(AH$11+13),IF($E14="Monthly",TRUE,IF($E14="Quarterly",MOD(MONTH((AH$11+13))-N($F14),3)=0,MONTH((AH$11+13))=N($F14))))),$C14,""))))</f>
        <v>0</v>
      </c>
    </row>
    <row r="15" spans="2:34">
      <c r="B15" s="21" t="s">
        <v>16</v>
      </c>
      <c r="C15" s="22">
        <v>120</v>
      </c>
      <c r="D15" s="23">
        <v>8</v>
      </c>
      <c r="E15" s="24" t="s">
        <v>14</v>
      </c>
      <c r="F15" s="23"/>
      <c r="I15" s="25">
        <f>IF(OR($B15="",N($C15)=0),"",IF($E15="Every paycheck",$C15,IF(N($D15)=0,"",IF(OR(AND(DATE(YEAR(I$11),MONTH(I$11),MIN($D15,DAY(EOMONTH(I$11,0))))&gt;=I$11,DATE(YEAR(I$11),MONTH(I$11),MIN($D15,DAY(EOMONTH(I$11,0))))&lt;=(I$11+13),IF($E15="Monthly",TRUE,IF($E15="Quarterly",MOD(MONTH(I$11)-N($F15),3)=0,MONTH(I$11)=N($F15)))),AND(DATE(YEAR((I$11+13)),MONTH((I$11+13)),MIN($D15,DAY(EOMONTH((I$11+13),0))))&gt;=I$11,DATE(YEAR((I$11+13)),MONTH((I$11+13)),MIN($D15,DAY(EOMONTH((I$11+13),0))))&lt;=(I$11+13),IF($E15="Monthly",TRUE,IF($E15="Quarterly",MOD(MONTH((I$11+13))-N($F15),3)=0,MONTH((I$11+13))=N($F15))))),$C15,""))))</f>
        <v>0</v>
      </c>
      <c r="J15" s="25">
        <f>IF(OR($B15="",N($C15)=0),"",IF($E15="Every paycheck",$C15,IF(N($D15)=0,"",IF(OR(AND(DATE(YEAR(J$11),MONTH(J$11),MIN($D15,DAY(EOMONTH(J$11,0))))&gt;=J$11,DATE(YEAR(J$11),MONTH(J$11),MIN($D15,DAY(EOMONTH(J$11,0))))&lt;=(J$11+13),IF($E15="Monthly",TRUE,IF($E15="Quarterly",MOD(MONTH(J$11)-N($F15),3)=0,MONTH(J$11)=N($F15)))),AND(DATE(YEAR((J$11+13)),MONTH((J$11+13)),MIN($D15,DAY(EOMONTH((J$11+13),0))))&gt;=J$11,DATE(YEAR((J$11+13)),MONTH((J$11+13)),MIN($D15,DAY(EOMONTH((J$11+13),0))))&lt;=(J$11+13),IF($E15="Monthly",TRUE,IF($E15="Quarterly",MOD(MONTH((J$11+13))-N($F15),3)=0,MONTH((J$11+13))=N($F15))))),$C15,""))))</f>
        <v>0</v>
      </c>
      <c r="K15" s="25">
        <f>IF(OR($B15="",N($C15)=0),"",IF($E15="Every paycheck",$C15,IF(N($D15)=0,"",IF(OR(AND(DATE(YEAR(K$11),MONTH(K$11),MIN($D15,DAY(EOMONTH(K$11,0))))&gt;=K$11,DATE(YEAR(K$11),MONTH(K$11),MIN($D15,DAY(EOMONTH(K$11,0))))&lt;=(K$11+13),IF($E15="Monthly",TRUE,IF($E15="Quarterly",MOD(MONTH(K$11)-N($F15),3)=0,MONTH(K$11)=N($F15)))),AND(DATE(YEAR((K$11+13)),MONTH((K$11+13)),MIN($D15,DAY(EOMONTH((K$11+13),0))))&gt;=K$11,DATE(YEAR((K$11+13)),MONTH((K$11+13)),MIN($D15,DAY(EOMONTH((K$11+13),0))))&lt;=(K$11+13),IF($E15="Monthly",TRUE,IF($E15="Quarterly",MOD(MONTH((K$11+13))-N($F15),3)=0,MONTH((K$11+13))=N($F15))))),$C15,""))))</f>
        <v>0</v>
      </c>
      <c r="L15" s="25">
        <f>IF(OR($B15="",N($C15)=0),"",IF($E15="Every paycheck",$C15,IF(N($D15)=0,"",IF(OR(AND(DATE(YEAR(L$11),MONTH(L$11),MIN($D15,DAY(EOMONTH(L$11,0))))&gt;=L$11,DATE(YEAR(L$11),MONTH(L$11),MIN($D15,DAY(EOMONTH(L$11,0))))&lt;=(L$11+13),IF($E15="Monthly",TRUE,IF($E15="Quarterly",MOD(MONTH(L$11)-N($F15),3)=0,MONTH(L$11)=N($F15)))),AND(DATE(YEAR((L$11+13)),MONTH((L$11+13)),MIN($D15,DAY(EOMONTH((L$11+13),0))))&gt;=L$11,DATE(YEAR((L$11+13)),MONTH((L$11+13)),MIN($D15,DAY(EOMONTH((L$11+13),0))))&lt;=(L$11+13),IF($E15="Monthly",TRUE,IF($E15="Quarterly",MOD(MONTH((L$11+13))-N($F15),3)=0,MONTH((L$11+13))=N($F15))))),$C15,""))))</f>
        <v>0</v>
      </c>
      <c r="M15" s="25">
        <f>IF(OR($B15="",N($C15)=0),"",IF($E15="Every paycheck",$C15,IF(N($D15)=0,"",IF(OR(AND(DATE(YEAR(M$11),MONTH(M$11),MIN($D15,DAY(EOMONTH(M$11,0))))&gt;=M$11,DATE(YEAR(M$11),MONTH(M$11),MIN($D15,DAY(EOMONTH(M$11,0))))&lt;=(M$11+13),IF($E15="Monthly",TRUE,IF($E15="Quarterly",MOD(MONTH(M$11)-N($F15),3)=0,MONTH(M$11)=N($F15)))),AND(DATE(YEAR((M$11+13)),MONTH((M$11+13)),MIN($D15,DAY(EOMONTH((M$11+13),0))))&gt;=M$11,DATE(YEAR((M$11+13)),MONTH((M$11+13)),MIN($D15,DAY(EOMONTH((M$11+13),0))))&lt;=(M$11+13),IF($E15="Monthly",TRUE,IF($E15="Quarterly",MOD(MONTH((M$11+13))-N($F15),3)=0,MONTH((M$11+13))=N($F15))))),$C15,""))))</f>
        <v>0</v>
      </c>
      <c r="N15" s="25">
        <f>IF(OR($B15="",N($C15)=0),"",IF($E15="Every paycheck",$C15,IF(N($D15)=0,"",IF(OR(AND(DATE(YEAR(N$11),MONTH(N$11),MIN($D15,DAY(EOMONTH(N$11,0))))&gt;=N$11,DATE(YEAR(N$11),MONTH(N$11),MIN($D15,DAY(EOMONTH(N$11,0))))&lt;=(N$11+13),IF($E15="Monthly",TRUE,IF($E15="Quarterly",MOD(MONTH(N$11)-N($F15),3)=0,MONTH(N$11)=N($F15)))),AND(DATE(YEAR((N$11+13)),MONTH((N$11+13)),MIN($D15,DAY(EOMONTH((N$11+13),0))))&gt;=N$11,DATE(YEAR((N$11+13)),MONTH((N$11+13)),MIN($D15,DAY(EOMONTH((N$11+13),0))))&lt;=(N$11+13),IF($E15="Monthly",TRUE,IF($E15="Quarterly",MOD(MONTH((N$11+13))-N($F15),3)=0,MONTH((N$11+13))=N($F15))))),$C15,""))))</f>
        <v>0</v>
      </c>
      <c r="O15" s="25">
        <f>IF(OR($B15="",N($C15)=0),"",IF($E15="Every paycheck",$C15,IF(N($D15)=0,"",IF(OR(AND(DATE(YEAR(O$11),MONTH(O$11),MIN($D15,DAY(EOMONTH(O$11,0))))&gt;=O$11,DATE(YEAR(O$11),MONTH(O$11),MIN($D15,DAY(EOMONTH(O$11,0))))&lt;=(O$11+13),IF($E15="Monthly",TRUE,IF($E15="Quarterly",MOD(MONTH(O$11)-N($F15),3)=0,MONTH(O$11)=N($F15)))),AND(DATE(YEAR((O$11+13)),MONTH((O$11+13)),MIN($D15,DAY(EOMONTH((O$11+13),0))))&gt;=O$11,DATE(YEAR((O$11+13)),MONTH((O$11+13)),MIN($D15,DAY(EOMONTH((O$11+13),0))))&lt;=(O$11+13),IF($E15="Monthly",TRUE,IF($E15="Quarterly",MOD(MONTH((O$11+13))-N($F15),3)=0,MONTH((O$11+13))=N($F15))))),$C15,""))))</f>
        <v>0</v>
      </c>
      <c r="P15" s="25">
        <f>IF(OR($B15="",N($C15)=0),"",IF($E15="Every paycheck",$C15,IF(N($D15)=0,"",IF(OR(AND(DATE(YEAR(P$11),MONTH(P$11),MIN($D15,DAY(EOMONTH(P$11,0))))&gt;=P$11,DATE(YEAR(P$11),MONTH(P$11),MIN($D15,DAY(EOMONTH(P$11,0))))&lt;=(P$11+13),IF($E15="Monthly",TRUE,IF($E15="Quarterly",MOD(MONTH(P$11)-N($F15),3)=0,MONTH(P$11)=N($F15)))),AND(DATE(YEAR((P$11+13)),MONTH((P$11+13)),MIN($D15,DAY(EOMONTH((P$11+13),0))))&gt;=P$11,DATE(YEAR((P$11+13)),MONTH((P$11+13)),MIN($D15,DAY(EOMONTH((P$11+13),0))))&lt;=(P$11+13),IF($E15="Monthly",TRUE,IF($E15="Quarterly",MOD(MONTH((P$11+13))-N($F15),3)=0,MONTH((P$11+13))=N($F15))))),$C15,""))))</f>
        <v>0</v>
      </c>
      <c r="Q15" s="25">
        <f>IF(OR($B15="",N($C15)=0),"",IF($E15="Every paycheck",$C15,IF(N($D15)=0,"",IF(OR(AND(DATE(YEAR(Q$11),MONTH(Q$11),MIN($D15,DAY(EOMONTH(Q$11,0))))&gt;=Q$11,DATE(YEAR(Q$11),MONTH(Q$11),MIN($D15,DAY(EOMONTH(Q$11,0))))&lt;=(Q$11+13),IF($E15="Monthly",TRUE,IF($E15="Quarterly",MOD(MONTH(Q$11)-N($F15),3)=0,MONTH(Q$11)=N($F15)))),AND(DATE(YEAR((Q$11+13)),MONTH((Q$11+13)),MIN($D15,DAY(EOMONTH((Q$11+13),0))))&gt;=Q$11,DATE(YEAR((Q$11+13)),MONTH((Q$11+13)),MIN($D15,DAY(EOMONTH((Q$11+13),0))))&lt;=(Q$11+13),IF($E15="Monthly",TRUE,IF($E15="Quarterly",MOD(MONTH((Q$11+13))-N($F15),3)=0,MONTH((Q$11+13))=N($F15))))),$C15,""))))</f>
        <v>0</v>
      </c>
      <c r="R15" s="25">
        <f>IF(OR($B15="",N($C15)=0),"",IF($E15="Every paycheck",$C15,IF(N($D15)=0,"",IF(OR(AND(DATE(YEAR(R$11),MONTH(R$11),MIN($D15,DAY(EOMONTH(R$11,0))))&gt;=R$11,DATE(YEAR(R$11),MONTH(R$11),MIN($D15,DAY(EOMONTH(R$11,0))))&lt;=(R$11+13),IF($E15="Monthly",TRUE,IF($E15="Quarterly",MOD(MONTH(R$11)-N($F15),3)=0,MONTH(R$11)=N($F15)))),AND(DATE(YEAR((R$11+13)),MONTH((R$11+13)),MIN($D15,DAY(EOMONTH((R$11+13),0))))&gt;=R$11,DATE(YEAR((R$11+13)),MONTH((R$11+13)),MIN($D15,DAY(EOMONTH((R$11+13),0))))&lt;=(R$11+13),IF($E15="Monthly",TRUE,IF($E15="Quarterly",MOD(MONTH((R$11+13))-N($F15),3)=0,MONTH((R$11+13))=N($F15))))),$C15,""))))</f>
        <v>0</v>
      </c>
      <c r="S15" s="25">
        <f>IF(OR($B15="",N($C15)=0),"",IF($E15="Every paycheck",$C15,IF(N($D15)=0,"",IF(OR(AND(DATE(YEAR(S$11),MONTH(S$11),MIN($D15,DAY(EOMONTH(S$11,0))))&gt;=S$11,DATE(YEAR(S$11),MONTH(S$11),MIN($D15,DAY(EOMONTH(S$11,0))))&lt;=(S$11+13),IF($E15="Monthly",TRUE,IF($E15="Quarterly",MOD(MONTH(S$11)-N($F15),3)=0,MONTH(S$11)=N($F15)))),AND(DATE(YEAR((S$11+13)),MONTH((S$11+13)),MIN($D15,DAY(EOMONTH((S$11+13),0))))&gt;=S$11,DATE(YEAR((S$11+13)),MONTH((S$11+13)),MIN($D15,DAY(EOMONTH((S$11+13),0))))&lt;=(S$11+13),IF($E15="Monthly",TRUE,IF($E15="Quarterly",MOD(MONTH((S$11+13))-N($F15),3)=0,MONTH((S$11+13))=N($F15))))),$C15,""))))</f>
        <v>0</v>
      </c>
      <c r="T15" s="25">
        <f>IF(OR($B15="",N($C15)=0),"",IF($E15="Every paycheck",$C15,IF(N($D15)=0,"",IF(OR(AND(DATE(YEAR(T$11),MONTH(T$11),MIN($D15,DAY(EOMONTH(T$11,0))))&gt;=T$11,DATE(YEAR(T$11),MONTH(T$11),MIN($D15,DAY(EOMONTH(T$11,0))))&lt;=(T$11+13),IF($E15="Monthly",TRUE,IF($E15="Quarterly",MOD(MONTH(T$11)-N($F15),3)=0,MONTH(T$11)=N($F15)))),AND(DATE(YEAR((T$11+13)),MONTH((T$11+13)),MIN($D15,DAY(EOMONTH((T$11+13),0))))&gt;=T$11,DATE(YEAR((T$11+13)),MONTH((T$11+13)),MIN($D15,DAY(EOMONTH((T$11+13),0))))&lt;=(T$11+13),IF($E15="Monthly",TRUE,IF($E15="Quarterly",MOD(MONTH((T$11+13))-N($F15),3)=0,MONTH((T$11+13))=N($F15))))),$C15,""))))</f>
        <v>0</v>
      </c>
      <c r="U15" s="25">
        <f>IF(OR($B15="",N($C15)=0),"",IF($E15="Every paycheck",$C15,IF(N($D15)=0,"",IF(OR(AND(DATE(YEAR(U$11),MONTH(U$11),MIN($D15,DAY(EOMONTH(U$11,0))))&gt;=U$11,DATE(YEAR(U$11),MONTH(U$11),MIN($D15,DAY(EOMONTH(U$11,0))))&lt;=(U$11+13),IF($E15="Monthly",TRUE,IF($E15="Quarterly",MOD(MONTH(U$11)-N($F15),3)=0,MONTH(U$11)=N($F15)))),AND(DATE(YEAR((U$11+13)),MONTH((U$11+13)),MIN($D15,DAY(EOMONTH((U$11+13),0))))&gt;=U$11,DATE(YEAR((U$11+13)),MONTH((U$11+13)),MIN($D15,DAY(EOMONTH((U$11+13),0))))&lt;=(U$11+13),IF($E15="Monthly",TRUE,IF($E15="Quarterly",MOD(MONTH((U$11+13))-N($F15),3)=0,MONTH((U$11+13))=N($F15))))),$C15,""))))</f>
        <v>0</v>
      </c>
      <c r="V15" s="25">
        <f>IF(OR($B15="",N($C15)=0),"",IF($E15="Every paycheck",$C15,IF(N($D15)=0,"",IF(OR(AND(DATE(YEAR(V$11),MONTH(V$11),MIN($D15,DAY(EOMONTH(V$11,0))))&gt;=V$11,DATE(YEAR(V$11),MONTH(V$11),MIN($D15,DAY(EOMONTH(V$11,0))))&lt;=(V$11+13),IF($E15="Monthly",TRUE,IF($E15="Quarterly",MOD(MONTH(V$11)-N($F15),3)=0,MONTH(V$11)=N($F15)))),AND(DATE(YEAR((V$11+13)),MONTH((V$11+13)),MIN($D15,DAY(EOMONTH((V$11+13),0))))&gt;=V$11,DATE(YEAR((V$11+13)),MONTH((V$11+13)),MIN($D15,DAY(EOMONTH((V$11+13),0))))&lt;=(V$11+13),IF($E15="Monthly",TRUE,IF($E15="Quarterly",MOD(MONTH((V$11+13))-N($F15),3)=0,MONTH((V$11+13))=N($F15))))),$C15,""))))</f>
        <v>0</v>
      </c>
      <c r="W15" s="25">
        <f>IF(OR($B15="",N($C15)=0),"",IF($E15="Every paycheck",$C15,IF(N($D15)=0,"",IF(OR(AND(DATE(YEAR(W$11),MONTH(W$11),MIN($D15,DAY(EOMONTH(W$11,0))))&gt;=W$11,DATE(YEAR(W$11),MONTH(W$11),MIN($D15,DAY(EOMONTH(W$11,0))))&lt;=(W$11+13),IF($E15="Monthly",TRUE,IF($E15="Quarterly",MOD(MONTH(W$11)-N($F15),3)=0,MONTH(W$11)=N($F15)))),AND(DATE(YEAR((W$11+13)),MONTH((W$11+13)),MIN($D15,DAY(EOMONTH((W$11+13),0))))&gt;=W$11,DATE(YEAR((W$11+13)),MONTH((W$11+13)),MIN($D15,DAY(EOMONTH((W$11+13),0))))&lt;=(W$11+13),IF($E15="Monthly",TRUE,IF($E15="Quarterly",MOD(MONTH((W$11+13))-N($F15),3)=0,MONTH((W$11+13))=N($F15))))),$C15,""))))</f>
        <v>0</v>
      </c>
      <c r="X15" s="25">
        <f>IF(OR($B15="",N($C15)=0),"",IF($E15="Every paycheck",$C15,IF(N($D15)=0,"",IF(OR(AND(DATE(YEAR(X$11),MONTH(X$11),MIN($D15,DAY(EOMONTH(X$11,0))))&gt;=X$11,DATE(YEAR(X$11),MONTH(X$11),MIN($D15,DAY(EOMONTH(X$11,0))))&lt;=(X$11+13),IF($E15="Monthly",TRUE,IF($E15="Quarterly",MOD(MONTH(X$11)-N($F15),3)=0,MONTH(X$11)=N($F15)))),AND(DATE(YEAR((X$11+13)),MONTH((X$11+13)),MIN($D15,DAY(EOMONTH((X$11+13),0))))&gt;=X$11,DATE(YEAR((X$11+13)),MONTH((X$11+13)),MIN($D15,DAY(EOMONTH((X$11+13),0))))&lt;=(X$11+13),IF($E15="Monthly",TRUE,IF($E15="Quarterly",MOD(MONTH((X$11+13))-N($F15),3)=0,MONTH((X$11+13))=N($F15))))),$C15,""))))</f>
        <v>0</v>
      </c>
      <c r="Y15" s="25">
        <f>IF(OR($B15="",N($C15)=0),"",IF($E15="Every paycheck",$C15,IF(N($D15)=0,"",IF(OR(AND(DATE(YEAR(Y$11),MONTH(Y$11),MIN($D15,DAY(EOMONTH(Y$11,0))))&gt;=Y$11,DATE(YEAR(Y$11),MONTH(Y$11),MIN($D15,DAY(EOMONTH(Y$11,0))))&lt;=(Y$11+13),IF($E15="Monthly",TRUE,IF($E15="Quarterly",MOD(MONTH(Y$11)-N($F15),3)=0,MONTH(Y$11)=N($F15)))),AND(DATE(YEAR((Y$11+13)),MONTH((Y$11+13)),MIN($D15,DAY(EOMONTH((Y$11+13),0))))&gt;=Y$11,DATE(YEAR((Y$11+13)),MONTH((Y$11+13)),MIN($D15,DAY(EOMONTH((Y$11+13),0))))&lt;=(Y$11+13),IF($E15="Monthly",TRUE,IF($E15="Quarterly",MOD(MONTH((Y$11+13))-N($F15),3)=0,MONTH((Y$11+13))=N($F15))))),$C15,""))))</f>
        <v>0</v>
      </c>
      <c r="Z15" s="25">
        <f>IF(OR($B15="",N($C15)=0),"",IF($E15="Every paycheck",$C15,IF(N($D15)=0,"",IF(OR(AND(DATE(YEAR(Z$11),MONTH(Z$11),MIN($D15,DAY(EOMONTH(Z$11,0))))&gt;=Z$11,DATE(YEAR(Z$11),MONTH(Z$11),MIN($D15,DAY(EOMONTH(Z$11,0))))&lt;=(Z$11+13),IF($E15="Monthly",TRUE,IF($E15="Quarterly",MOD(MONTH(Z$11)-N($F15),3)=0,MONTH(Z$11)=N($F15)))),AND(DATE(YEAR((Z$11+13)),MONTH((Z$11+13)),MIN($D15,DAY(EOMONTH((Z$11+13),0))))&gt;=Z$11,DATE(YEAR((Z$11+13)),MONTH((Z$11+13)),MIN($D15,DAY(EOMONTH((Z$11+13),0))))&lt;=(Z$11+13),IF($E15="Monthly",TRUE,IF($E15="Quarterly",MOD(MONTH((Z$11+13))-N($F15),3)=0,MONTH((Z$11+13))=N($F15))))),$C15,""))))</f>
        <v>0</v>
      </c>
      <c r="AA15" s="25">
        <f>IF(OR($B15="",N($C15)=0),"",IF($E15="Every paycheck",$C15,IF(N($D15)=0,"",IF(OR(AND(DATE(YEAR(AA$11),MONTH(AA$11),MIN($D15,DAY(EOMONTH(AA$11,0))))&gt;=AA$11,DATE(YEAR(AA$11),MONTH(AA$11),MIN($D15,DAY(EOMONTH(AA$11,0))))&lt;=(AA$11+13),IF($E15="Monthly",TRUE,IF($E15="Quarterly",MOD(MONTH(AA$11)-N($F15),3)=0,MONTH(AA$11)=N($F15)))),AND(DATE(YEAR((AA$11+13)),MONTH((AA$11+13)),MIN($D15,DAY(EOMONTH((AA$11+13),0))))&gt;=AA$11,DATE(YEAR((AA$11+13)),MONTH((AA$11+13)),MIN($D15,DAY(EOMONTH((AA$11+13),0))))&lt;=(AA$11+13),IF($E15="Monthly",TRUE,IF($E15="Quarterly",MOD(MONTH((AA$11+13))-N($F15),3)=0,MONTH((AA$11+13))=N($F15))))),$C15,""))))</f>
        <v>0</v>
      </c>
      <c r="AB15" s="25">
        <f>IF(OR($B15="",N($C15)=0),"",IF($E15="Every paycheck",$C15,IF(N($D15)=0,"",IF(OR(AND(DATE(YEAR(AB$11),MONTH(AB$11),MIN($D15,DAY(EOMONTH(AB$11,0))))&gt;=AB$11,DATE(YEAR(AB$11),MONTH(AB$11),MIN($D15,DAY(EOMONTH(AB$11,0))))&lt;=(AB$11+13),IF($E15="Monthly",TRUE,IF($E15="Quarterly",MOD(MONTH(AB$11)-N($F15),3)=0,MONTH(AB$11)=N($F15)))),AND(DATE(YEAR((AB$11+13)),MONTH((AB$11+13)),MIN($D15,DAY(EOMONTH((AB$11+13),0))))&gt;=AB$11,DATE(YEAR((AB$11+13)),MONTH((AB$11+13)),MIN($D15,DAY(EOMONTH((AB$11+13),0))))&lt;=(AB$11+13),IF($E15="Monthly",TRUE,IF($E15="Quarterly",MOD(MONTH((AB$11+13))-N($F15),3)=0,MONTH((AB$11+13))=N($F15))))),$C15,""))))</f>
        <v>0</v>
      </c>
      <c r="AC15" s="25">
        <f>IF(OR($B15="",N($C15)=0),"",IF($E15="Every paycheck",$C15,IF(N($D15)=0,"",IF(OR(AND(DATE(YEAR(AC$11),MONTH(AC$11),MIN($D15,DAY(EOMONTH(AC$11,0))))&gt;=AC$11,DATE(YEAR(AC$11),MONTH(AC$11),MIN($D15,DAY(EOMONTH(AC$11,0))))&lt;=(AC$11+13),IF($E15="Monthly",TRUE,IF($E15="Quarterly",MOD(MONTH(AC$11)-N($F15),3)=0,MONTH(AC$11)=N($F15)))),AND(DATE(YEAR((AC$11+13)),MONTH((AC$11+13)),MIN($D15,DAY(EOMONTH((AC$11+13),0))))&gt;=AC$11,DATE(YEAR((AC$11+13)),MONTH((AC$11+13)),MIN($D15,DAY(EOMONTH((AC$11+13),0))))&lt;=(AC$11+13),IF($E15="Monthly",TRUE,IF($E15="Quarterly",MOD(MONTH((AC$11+13))-N($F15),3)=0,MONTH((AC$11+13))=N($F15))))),$C15,""))))</f>
        <v>0</v>
      </c>
      <c r="AD15" s="25">
        <f>IF(OR($B15="",N($C15)=0),"",IF($E15="Every paycheck",$C15,IF(N($D15)=0,"",IF(OR(AND(DATE(YEAR(AD$11),MONTH(AD$11),MIN($D15,DAY(EOMONTH(AD$11,0))))&gt;=AD$11,DATE(YEAR(AD$11),MONTH(AD$11),MIN($D15,DAY(EOMONTH(AD$11,0))))&lt;=(AD$11+13),IF($E15="Monthly",TRUE,IF($E15="Quarterly",MOD(MONTH(AD$11)-N($F15),3)=0,MONTH(AD$11)=N($F15)))),AND(DATE(YEAR((AD$11+13)),MONTH((AD$11+13)),MIN($D15,DAY(EOMONTH((AD$11+13),0))))&gt;=AD$11,DATE(YEAR((AD$11+13)),MONTH((AD$11+13)),MIN($D15,DAY(EOMONTH((AD$11+13),0))))&lt;=(AD$11+13),IF($E15="Monthly",TRUE,IF($E15="Quarterly",MOD(MONTH((AD$11+13))-N($F15),3)=0,MONTH((AD$11+13))=N($F15))))),$C15,""))))</f>
        <v>0</v>
      </c>
      <c r="AE15" s="25">
        <f>IF(OR($B15="",N($C15)=0),"",IF($E15="Every paycheck",$C15,IF(N($D15)=0,"",IF(OR(AND(DATE(YEAR(AE$11),MONTH(AE$11),MIN($D15,DAY(EOMONTH(AE$11,0))))&gt;=AE$11,DATE(YEAR(AE$11),MONTH(AE$11),MIN($D15,DAY(EOMONTH(AE$11,0))))&lt;=(AE$11+13),IF($E15="Monthly",TRUE,IF($E15="Quarterly",MOD(MONTH(AE$11)-N($F15),3)=0,MONTH(AE$11)=N($F15)))),AND(DATE(YEAR((AE$11+13)),MONTH((AE$11+13)),MIN($D15,DAY(EOMONTH((AE$11+13),0))))&gt;=AE$11,DATE(YEAR((AE$11+13)),MONTH((AE$11+13)),MIN($D15,DAY(EOMONTH((AE$11+13),0))))&lt;=(AE$11+13),IF($E15="Monthly",TRUE,IF($E15="Quarterly",MOD(MONTH((AE$11+13))-N($F15),3)=0,MONTH((AE$11+13))=N($F15))))),$C15,""))))</f>
        <v>0</v>
      </c>
      <c r="AF15" s="25">
        <f>IF(OR($B15="",N($C15)=0),"",IF($E15="Every paycheck",$C15,IF(N($D15)=0,"",IF(OR(AND(DATE(YEAR(AF$11),MONTH(AF$11),MIN($D15,DAY(EOMONTH(AF$11,0))))&gt;=AF$11,DATE(YEAR(AF$11),MONTH(AF$11),MIN($D15,DAY(EOMONTH(AF$11,0))))&lt;=(AF$11+13),IF($E15="Monthly",TRUE,IF($E15="Quarterly",MOD(MONTH(AF$11)-N($F15),3)=0,MONTH(AF$11)=N($F15)))),AND(DATE(YEAR((AF$11+13)),MONTH((AF$11+13)),MIN($D15,DAY(EOMONTH((AF$11+13),0))))&gt;=AF$11,DATE(YEAR((AF$11+13)),MONTH((AF$11+13)),MIN($D15,DAY(EOMONTH((AF$11+13),0))))&lt;=(AF$11+13),IF($E15="Monthly",TRUE,IF($E15="Quarterly",MOD(MONTH((AF$11+13))-N($F15),3)=0,MONTH((AF$11+13))=N($F15))))),$C15,""))))</f>
        <v>0</v>
      </c>
      <c r="AG15" s="25">
        <f>IF(OR($B15="",N($C15)=0),"",IF($E15="Every paycheck",$C15,IF(N($D15)=0,"",IF(OR(AND(DATE(YEAR(AG$11),MONTH(AG$11),MIN($D15,DAY(EOMONTH(AG$11,0))))&gt;=AG$11,DATE(YEAR(AG$11),MONTH(AG$11),MIN($D15,DAY(EOMONTH(AG$11,0))))&lt;=(AG$11+13),IF($E15="Monthly",TRUE,IF($E15="Quarterly",MOD(MONTH(AG$11)-N($F15),3)=0,MONTH(AG$11)=N($F15)))),AND(DATE(YEAR((AG$11+13)),MONTH((AG$11+13)),MIN($D15,DAY(EOMONTH((AG$11+13),0))))&gt;=AG$11,DATE(YEAR((AG$11+13)),MONTH((AG$11+13)),MIN($D15,DAY(EOMONTH((AG$11+13),0))))&lt;=(AG$11+13),IF($E15="Monthly",TRUE,IF($E15="Quarterly",MOD(MONTH((AG$11+13))-N($F15),3)=0,MONTH((AG$11+13))=N($F15))))),$C15,""))))</f>
        <v>0</v>
      </c>
      <c r="AH15" s="25">
        <f>IF(OR($B15="",N($C15)=0),"",IF($E15="Every paycheck",$C15,IF(N($D15)=0,"",IF(OR(AND(DATE(YEAR(AH$11),MONTH(AH$11),MIN($D15,DAY(EOMONTH(AH$11,0))))&gt;=AH$11,DATE(YEAR(AH$11),MONTH(AH$11),MIN($D15,DAY(EOMONTH(AH$11,0))))&lt;=(AH$11+13),IF($E15="Monthly",TRUE,IF($E15="Quarterly",MOD(MONTH(AH$11)-N($F15),3)=0,MONTH(AH$11)=N($F15)))),AND(DATE(YEAR((AH$11+13)),MONTH((AH$11+13)),MIN($D15,DAY(EOMONTH((AH$11+13),0))))&gt;=AH$11,DATE(YEAR((AH$11+13)),MONTH((AH$11+13)),MIN($D15,DAY(EOMONTH((AH$11+13),0))))&lt;=(AH$11+13),IF($E15="Monthly",TRUE,IF($E15="Quarterly",MOD(MONTH((AH$11+13))-N($F15),3)=0,MONTH((AH$11+13))=N($F15))))),$C15,""))))</f>
        <v>0</v>
      </c>
    </row>
    <row r="16" spans="2:34">
      <c r="B16" s="21" t="s">
        <v>17</v>
      </c>
      <c r="C16" s="22">
        <v>30</v>
      </c>
      <c r="D16" s="23">
        <v>10</v>
      </c>
      <c r="E16" s="24" t="s">
        <v>14</v>
      </c>
      <c r="F16" s="23"/>
      <c r="I16" s="25">
        <f>IF(OR($B16="",N($C16)=0),"",IF($E16="Every paycheck",$C16,IF(N($D16)=0,"",IF(OR(AND(DATE(YEAR(I$11),MONTH(I$11),MIN($D16,DAY(EOMONTH(I$11,0))))&gt;=I$11,DATE(YEAR(I$11),MONTH(I$11),MIN($D16,DAY(EOMONTH(I$11,0))))&lt;=(I$11+13),IF($E16="Monthly",TRUE,IF($E16="Quarterly",MOD(MONTH(I$11)-N($F16),3)=0,MONTH(I$11)=N($F16)))),AND(DATE(YEAR((I$11+13)),MONTH((I$11+13)),MIN($D16,DAY(EOMONTH((I$11+13),0))))&gt;=I$11,DATE(YEAR((I$11+13)),MONTH((I$11+13)),MIN($D16,DAY(EOMONTH((I$11+13),0))))&lt;=(I$11+13),IF($E16="Monthly",TRUE,IF($E16="Quarterly",MOD(MONTH((I$11+13))-N($F16),3)=0,MONTH((I$11+13))=N($F16))))),$C16,""))))</f>
        <v>0</v>
      </c>
      <c r="J16" s="25">
        <f>IF(OR($B16="",N($C16)=0),"",IF($E16="Every paycheck",$C16,IF(N($D16)=0,"",IF(OR(AND(DATE(YEAR(J$11),MONTH(J$11),MIN($D16,DAY(EOMONTH(J$11,0))))&gt;=J$11,DATE(YEAR(J$11),MONTH(J$11),MIN($D16,DAY(EOMONTH(J$11,0))))&lt;=(J$11+13),IF($E16="Monthly",TRUE,IF($E16="Quarterly",MOD(MONTH(J$11)-N($F16),3)=0,MONTH(J$11)=N($F16)))),AND(DATE(YEAR((J$11+13)),MONTH((J$11+13)),MIN($D16,DAY(EOMONTH((J$11+13),0))))&gt;=J$11,DATE(YEAR((J$11+13)),MONTH((J$11+13)),MIN($D16,DAY(EOMONTH((J$11+13),0))))&lt;=(J$11+13),IF($E16="Monthly",TRUE,IF($E16="Quarterly",MOD(MONTH((J$11+13))-N($F16),3)=0,MONTH((J$11+13))=N($F16))))),$C16,""))))</f>
        <v>0</v>
      </c>
      <c r="K16" s="25">
        <f>IF(OR($B16="",N($C16)=0),"",IF($E16="Every paycheck",$C16,IF(N($D16)=0,"",IF(OR(AND(DATE(YEAR(K$11),MONTH(K$11),MIN($D16,DAY(EOMONTH(K$11,0))))&gt;=K$11,DATE(YEAR(K$11),MONTH(K$11),MIN($D16,DAY(EOMONTH(K$11,0))))&lt;=(K$11+13),IF($E16="Monthly",TRUE,IF($E16="Quarterly",MOD(MONTH(K$11)-N($F16),3)=0,MONTH(K$11)=N($F16)))),AND(DATE(YEAR((K$11+13)),MONTH((K$11+13)),MIN($D16,DAY(EOMONTH((K$11+13),0))))&gt;=K$11,DATE(YEAR((K$11+13)),MONTH((K$11+13)),MIN($D16,DAY(EOMONTH((K$11+13),0))))&lt;=(K$11+13),IF($E16="Monthly",TRUE,IF($E16="Quarterly",MOD(MONTH((K$11+13))-N($F16),3)=0,MONTH((K$11+13))=N($F16))))),$C16,""))))</f>
        <v>0</v>
      </c>
      <c r="L16" s="25">
        <f>IF(OR($B16="",N($C16)=0),"",IF($E16="Every paycheck",$C16,IF(N($D16)=0,"",IF(OR(AND(DATE(YEAR(L$11),MONTH(L$11),MIN($D16,DAY(EOMONTH(L$11,0))))&gt;=L$11,DATE(YEAR(L$11),MONTH(L$11),MIN($D16,DAY(EOMONTH(L$11,0))))&lt;=(L$11+13),IF($E16="Monthly",TRUE,IF($E16="Quarterly",MOD(MONTH(L$11)-N($F16),3)=0,MONTH(L$11)=N($F16)))),AND(DATE(YEAR((L$11+13)),MONTH((L$11+13)),MIN($D16,DAY(EOMONTH((L$11+13),0))))&gt;=L$11,DATE(YEAR((L$11+13)),MONTH((L$11+13)),MIN($D16,DAY(EOMONTH((L$11+13),0))))&lt;=(L$11+13),IF($E16="Monthly",TRUE,IF($E16="Quarterly",MOD(MONTH((L$11+13))-N($F16),3)=0,MONTH((L$11+13))=N($F16))))),$C16,""))))</f>
        <v>0</v>
      </c>
      <c r="M16" s="25">
        <f>IF(OR($B16="",N($C16)=0),"",IF($E16="Every paycheck",$C16,IF(N($D16)=0,"",IF(OR(AND(DATE(YEAR(M$11),MONTH(M$11),MIN($D16,DAY(EOMONTH(M$11,0))))&gt;=M$11,DATE(YEAR(M$11),MONTH(M$11),MIN($D16,DAY(EOMONTH(M$11,0))))&lt;=(M$11+13),IF($E16="Monthly",TRUE,IF($E16="Quarterly",MOD(MONTH(M$11)-N($F16),3)=0,MONTH(M$11)=N($F16)))),AND(DATE(YEAR((M$11+13)),MONTH((M$11+13)),MIN($D16,DAY(EOMONTH((M$11+13),0))))&gt;=M$11,DATE(YEAR((M$11+13)),MONTH((M$11+13)),MIN($D16,DAY(EOMONTH((M$11+13),0))))&lt;=(M$11+13),IF($E16="Monthly",TRUE,IF($E16="Quarterly",MOD(MONTH((M$11+13))-N($F16),3)=0,MONTH((M$11+13))=N($F16))))),$C16,""))))</f>
        <v>0</v>
      </c>
      <c r="N16" s="25">
        <f>IF(OR($B16="",N($C16)=0),"",IF($E16="Every paycheck",$C16,IF(N($D16)=0,"",IF(OR(AND(DATE(YEAR(N$11),MONTH(N$11),MIN($D16,DAY(EOMONTH(N$11,0))))&gt;=N$11,DATE(YEAR(N$11),MONTH(N$11),MIN($D16,DAY(EOMONTH(N$11,0))))&lt;=(N$11+13),IF($E16="Monthly",TRUE,IF($E16="Quarterly",MOD(MONTH(N$11)-N($F16),3)=0,MONTH(N$11)=N($F16)))),AND(DATE(YEAR((N$11+13)),MONTH((N$11+13)),MIN($D16,DAY(EOMONTH((N$11+13),0))))&gt;=N$11,DATE(YEAR((N$11+13)),MONTH((N$11+13)),MIN($D16,DAY(EOMONTH((N$11+13),0))))&lt;=(N$11+13),IF($E16="Monthly",TRUE,IF($E16="Quarterly",MOD(MONTH((N$11+13))-N($F16),3)=0,MONTH((N$11+13))=N($F16))))),$C16,""))))</f>
        <v>0</v>
      </c>
      <c r="O16" s="25">
        <f>IF(OR($B16="",N($C16)=0),"",IF($E16="Every paycheck",$C16,IF(N($D16)=0,"",IF(OR(AND(DATE(YEAR(O$11),MONTH(O$11),MIN($D16,DAY(EOMONTH(O$11,0))))&gt;=O$11,DATE(YEAR(O$11),MONTH(O$11),MIN($D16,DAY(EOMONTH(O$11,0))))&lt;=(O$11+13),IF($E16="Monthly",TRUE,IF($E16="Quarterly",MOD(MONTH(O$11)-N($F16),3)=0,MONTH(O$11)=N($F16)))),AND(DATE(YEAR((O$11+13)),MONTH((O$11+13)),MIN($D16,DAY(EOMONTH((O$11+13),0))))&gt;=O$11,DATE(YEAR((O$11+13)),MONTH((O$11+13)),MIN($D16,DAY(EOMONTH((O$11+13),0))))&lt;=(O$11+13),IF($E16="Monthly",TRUE,IF($E16="Quarterly",MOD(MONTH((O$11+13))-N($F16),3)=0,MONTH((O$11+13))=N($F16))))),$C16,""))))</f>
        <v>0</v>
      </c>
      <c r="P16" s="25">
        <f>IF(OR($B16="",N($C16)=0),"",IF($E16="Every paycheck",$C16,IF(N($D16)=0,"",IF(OR(AND(DATE(YEAR(P$11),MONTH(P$11),MIN($D16,DAY(EOMONTH(P$11,0))))&gt;=P$11,DATE(YEAR(P$11),MONTH(P$11),MIN($D16,DAY(EOMONTH(P$11,0))))&lt;=(P$11+13),IF($E16="Monthly",TRUE,IF($E16="Quarterly",MOD(MONTH(P$11)-N($F16),3)=0,MONTH(P$11)=N($F16)))),AND(DATE(YEAR((P$11+13)),MONTH((P$11+13)),MIN($D16,DAY(EOMONTH((P$11+13),0))))&gt;=P$11,DATE(YEAR((P$11+13)),MONTH((P$11+13)),MIN($D16,DAY(EOMONTH((P$11+13),0))))&lt;=(P$11+13),IF($E16="Monthly",TRUE,IF($E16="Quarterly",MOD(MONTH((P$11+13))-N($F16),3)=0,MONTH((P$11+13))=N($F16))))),$C16,""))))</f>
        <v>0</v>
      </c>
      <c r="Q16" s="25">
        <f>IF(OR($B16="",N($C16)=0),"",IF($E16="Every paycheck",$C16,IF(N($D16)=0,"",IF(OR(AND(DATE(YEAR(Q$11),MONTH(Q$11),MIN($D16,DAY(EOMONTH(Q$11,0))))&gt;=Q$11,DATE(YEAR(Q$11),MONTH(Q$11),MIN($D16,DAY(EOMONTH(Q$11,0))))&lt;=(Q$11+13),IF($E16="Monthly",TRUE,IF($E16="Quarterly",MOD(MONTH(Q$11)-N($F16),3)=0,MONTH(Q$11)=N($F16)))),AND(DATE(YEAR((Q$11+13)),MONTH((Q$11+13)),MIN($D16,DAY(EOMONTH((Q$11+13),0))))&gt;=Q$11,DATE(YEAR((Q$11+13)),MONTH((Q$11+13)),MIN($D16,DAY(EOMONTH((Q$11+13),0))))&lt;=(Q$11+13),IF($E16="Monthly",TRUE,IF($E16="Quarterly",MOD(MONTH((Q$11+13))-N($F16),3)=0,MONTH((Q$11+13))=N($F16))))),$C16,""))))</f>
        <v>0</v>
      </c>
      <c r="R16" s="25">
        <f>IF(OR($B16="",N($C16)=0),"",IF($E16="Every paycheck",$C16,IF(N($D16)=0,"",IF(OR(AND(DATE(YEAR(R$11),MONTH(R$11),MIN($D16,DAY(EOMONTH(R$11,0))))&gt;=R$11,DATE(YEAR(R$11),MONTH(R$11),MIN($D16,DAY(EOMONTH(R$11,0))))&lt;=(R$11+13),IF($E16="Monthly",TRUE,IF($E16="Quarterly",MOD(MONTH(R$11)-N($F16),3)=0,MONTH(R$11)=N($F16)))),AND(DATE(YEAR((R$11+13)),MONTH((R$11+13)),MIN($D16,DAY(EOMONTH((R$11+13),0))))&gt;=R$11,DATE(YEAR((R$11+13)),MONTH((R$11+13)),MIN($D16,DAY(EOMONTH((R$11+13),0))))&lt;=(R$11+13),IF($E16="Monthly",TRUE,IF($E16="Quarterly",MOD(MONTH((R$11+13))-N($F16),3)=0,MONTH((R$11+13))=N($F16))))),$C16,""))))</f>
        <v>0</v>
      </c>
      <c r="S16" s="25">
        <f>IF(OR($B16="",N($C16)=0),"",IF($E16="Every paycheck",$C16,IF(N($D16)=0,"",IF(OR(AND(DATE(YEAR(S$11),MONTH(S$11),MIN($D16,DAY(EOMONTH(S$11,0))))&gt;=S$11,DATE(YEAR(S$11),MONTH(S$11),MIN($D16,DAY(EOMONTH(S$11,0))))&lt;=(S$11+13),IF($E16="Monthly",TRUE,IF($E16="Quarterly",MOD(MONTH(S$11)-N($F16),3)=0,MONTH(S$11)=N($F16)))),AND(DATE(YEAR((S$11+13)),MONTH((S$11+13)),MIN($D16,DAY(EOMONTH((S$11+13),0))))&gt;=S$11,DATE(YEAR((S$11+13)),MONTH((S$11+13)),MIN($D16,DAY(EOMONTH((S$11+13),0))))&lt;=(S$11+13),IF($E16="Monthly",TRUE,IF($E16="Quarterly",MOD(MONTH((S$11+13))-N($F16),3)=0,MONTH((S$11+13))=N($F16))))),$C16,""))))</f>
        <v>0</v>
      </c>
      <c r="T16" s="25">
        <f>IF(OR($B16="",N($C16)=0),"",IF($E16="Every paycheck",$C16,IF(N($D16)=0,"",IF(OR(AND(DATE(YEAR(T$11),MONTH(T$11),MIN($D16,DAY(EOMONTH(T$11,0))))&gt;=T$11,DATE(YEAR(T$11),MONTH(T$11),MIN($D16,DAY(EOMONTH(T$11,0))))&lt;=(T$11+13),IF($E16="Monthly",TRUE,IF($E16="Quarterly",MOD(MONTH(T$11)-N($F16),3)=0,MONTH(T$11)=N($F16)))),AND(DATE(YEAR((T$11+13)),MONTH((T$11+13)),MIN($D16,DAY(EOMONTH((T$11+13),0))))&gt;=T$11,DATE(YEAR((T$11+13)),MONTH((T$11+13)),MIN($D16,DAY(EOMONTH((T$11+13),0))))&lt;=(T$11+13),IF($E16="Monthly",TRUE,IF($E16="Quarterly",MOD(MONTH((T$11+13))-N($F16),3)=0,MONTH((T$11+13))=N($F16))))),$C16,""))))</f>
        <v>0</v>
      </c>
      <c r="U16" s="25">
        <f>IF(OR($B16="",N($C16)=0),"",IF($E16="Every paycheck",$C16,IF(N($D16)=0,"",IF(OR(AND(DATE(YEAR(U$11),MONTH(U$11),MIN($D16,DAY(EOMONTH(U$11,0))))&gt;=U$11,DATE(YEAR(U$11),MONTH(U$11),MIN($D16,DAY(EOMONTH(U$11,0))))&lt;=(U$11+13),IF($E16="Monthly",TRUE,IF($E16="Quarterly",MOD(MONTH(U$11)-N($F16),3)=0,MONTH(U$11)=N($F16)))),AND(DATE(YEAR((U$11+13)),MONTH((U$11+13)),MIN($D16,DAY(EOMONTH((U$11+13),0))))&gt;=U$11,DATE(YEAR((U$11+13)),MONTH((U$11+13)),MIN($D16,DAY(EOMONTH((U$11+13),0))))&lt;=(U$11+13),IF($E16="Monthly",TRUE,IF($E16="Quarterly",MOD(MONTH((U$11+13))-N($F16),3)=0,MONTH((U$11+13))=N($F16))))),$C16,""))))</f>
        <v>0</v>
      </c>
      <c r="V16" s="25">
        <f>IF(OR($B16="",N($C16)=0),"",IF($E16="Every paycheck",$C16,IF(N($D16)=0,"",IF(OR(AND(DATE(YEAR(V$11),MONTH(V$11),MIN($D16,DAY(EOMONTH(V$11,0))))&gt;=V$11,DATE(YEAR(V$11),MONTH(V$11),MIN($D16,DAY(EOMONTH(V$11,0))))&lt;=(V$11+13),IF($E16="Monthly",TRUE,IF($E16="Quarterly",MOD(MONTH(V$11)-N($F16),3)=0,MONTH(V$11)=N($F16)))),AND(DATE(YEAR((V$11+13)),MONTH((V$11+13)),MIN($D16,DAY(EOMONTH((V$11+13),0))))&gt;=V$11,DATE(YEAR((V$11+13)),MONTH((V$11+13)),MIN($D16,DAY(EOMONTH((V$11+13),0))))&lt;=(V$11+13),IF($E16="Monthly",TRUE,IF($E16="Quarterly",MOD(MONTH((V$11+13))-N($F16),3)=0,MONTH((V$11+13))=N($F16))))),$C16,""))))</f>
        <v>0</v>
      </c>
      <c r="W16" s="25">
        <f>IF(OR($B16="",N($C16)=0),"",IF($E16="Every paycheck",$C16,IF(N($D16)=0,"",IF(OR(AND(DATE(YEAR(W$11),MONTH(W$11),MIN($D16,DAY(EOMONTH(W$11,0))))&gt;=W$11,DATE(YEAR(W$11),MONTH(W$11),MIN($D16,DAY(EOMONTH(W$11,0))))&lt;=(W$11+13),IF($E16="Monthly",TRUE,IF($E16="Quarterly",MOD(MONTH(W$11)-N($F16),3)=0,MONTH(W$11)=N($F16)))),AND(DATE(YEAR((W$11+13)),MONTH((W$11+13)),MIN($D16,DAY(EOMONTH((W$11+13),0))))&gt;=W$11,DATE(YEAR((W$11+13)),MONTH((W$11+13)),MIN($D16,DAY(EOMONTH((W$11+13),0))))&lt;=(W$11+13),IF($E16="Monthly",TRUE,IF($E16="Quarterly",MOD(MONTH((W$11+13))-N($F16),3)=0,MONTH((W$11+13))=N($F16))))),$C16,""))))</f>
        <v>0</v>
      </c>
      <c r="X16" s="25">
        <f>IF(OR($B16="",N($C16)=0),"",IF($E16="Every paycheck",$C16,IF(N($D16)=0,"",IF(OR(AND(DATE(YEAR(X$11),MONTH(X$11),MIN($D16,DAY(EOMONTH(X$11,0))))&gt;=X$11,DATE(YEAR(X$11),MONTH(X$11),MIN($D16,DAY(EOMONTH(X$11,0))))&lt;=(X$11+13),IF($E16="Monthly",TRUE,IF($E16="Quarterly",MOD(MONTH(X$11)-N($F16),3)=0,MONTH(X$11)=N($F16)))),AND(DATE(YEAR((X$11+13)),MONTH((X$11+13)),MIN($D16,DAY(EOMONTH((X$11+13),0))))&gt;=X$11,DATE(YEAR((X$11+13)),MONTH((X$11+13)),MIN($D16,DAY(EOMONTH((X$11+13),0))))&lt;=(X$11+13),IF($E16="Monthly",TRUE,IF($E16="Quarterly",MOD(MONTH((X$11+13))-N($F16),3)=0,MONTH((X$11+13))=N($F16))))),$C16,""))))</f>
        <v>0</v>
      </c>
      <c r="Y16" s="25">
        <f>IF(OR($B16="",N($C16)=0),"",IF($E16="Every paycheck",$C16,IF(N($D16)=0,"",IF(OR(AND(DATE(YEAR(Y$11),MONTH(Y$11),MIN($D16,DAY(EOMONTH(Y$11,0))))&gt;=Y$11,DATE(YEAR(Y$11),MONTH(Y$11),MIN($D16,DAY(EOMONTH(Y$11,0))))&lt;=(Y$11+13),IF($E16="Monthly",TRUE,IF($E16="Quarterly",MOD(MONTH(Y$11)-N($F16),3)=0,MONTH(Y$11)=N($F16)))),AND(DATE(YEAR((Y$11+13)),MONTH((Y$11+13)),MIN($D16,DAY(EOMONTH((Y$11+13),0))))&gt;=Y$11,DATE(YEAR((Y$11+13)),MONTH((Y$11+13)),MIN($D16,DAY(EOMONTH((Y$11+13),0))))&lt;=(Y$11+13),IF($E16="Monthly",TRUE,IF($E16="Quarterly",MOD(MONTH((Y$11+13))-N($F16),3)=0,MONTH((Y$11+13))=N($F16))))),$C16,""))))</f>
        <v>0</v>
      </c>
      <c r="Z16" s="25">
        <f>IF(OR($B16="",N($C16)=0),"",IF($E16="Every paycheck",$C16,IF(N($D16)=0,"",IF(OR(AND(DATE(YEAR(Z$11),MONTH(Z$11),MIN($D16,DAY(EOMONTH(Z$11,0))))&gt;=Z$11,DATE(YEAR(Z$11),MONTH(Z$11),MIN($D16,DAY(EOMONTH(Z$11,0))))&lt;=(Z$11+13),IF($E16="Monthly",TRUE,IF($E16="Quarterly",MOD(MONTH(Z$11)-N($F16),3)=0,MONTH(Z$11)=N($F16)))),AND(DATE(YEAR((Z$11+13)),MONTH((Z$11+13)),MIN($D16,DAY(EOMONTH((Z$11+13),0))))&gt;=Z$11,DATE(YEAR((Z$11+13)),MONTH((Z$11+13)),MIN($D16,DAY(EOMONTH((Z$11+13),0))))&lt;=(Z$11+13),IF($E16="Monthly",TRUE,IF($E16="Quarterly",MOD(MONTH((Z$11+13))-N($F16),3)=0,MONTH((Z$11+13))=N($F16))))),$C16,""))))</f>
        <v>0</v>
      </c>
      <c r="AA16" s="25">
        <f>IF(OR($B16="",N($C16)=0),"",IF($E16="Every paycheck",$C16,IF(N($D16)=0,"",IF(OR(AND(DATE(YEAR(AA$11),MONTH(AA$11),MIN($D16,DAY(EOMONTH(AA$11,0))))&gt;=AA$11,DATE(YEAR(AA$11),MONTH(AA$11),MIN($D16,DAY(EOMONTH(AA$11,0))))&lt;=(AA$11+13),IF($E16="Monthly",TRUE,IF($E16="Quarterly",MOD(MONTH(AA$11)-N($F16),3)=0,MONTH(AA$11)=N($F16)))),AND(DATE(YEAR((AA$11+13)),MONTH((AA$11+13)),MIN($D16,DAY(EOMONTH((AA$11+13),0))))&gt;=AA$11,DATE(YEAR((AA$11+13)),MONTH((AA$11+13)),MIN($D16,DAY(EOMONTH((AA$11+13),0))))&lt;=(AA$11+13),IF($E16="Monthly",TRUE,IF($E16="Quarterly",MOD(MONTH((AA$11+13))-N($F16),3)=0,MONTH((AA$11+13))=N($F16))))),$C16,""))))</f>
        <v>0</v>
      </c>
      <c r="AB16" s="25">
        <f>IF(OR($B16="",N($C16)=0),"",IF($E16="Every paycheck",$C16,IF(N($D16)=0,"",IF(OR(AND(DATE(YEAR(AB$11),MONTH(AB$11),MIN($D16,DAY(EOMONTH(AB$11,0))))&gt;=AB$11,DATE(YEAR(AB$11),MONTH(AB$11),MIN($D16,DAY(EOMONTH(AB$11,0))))&lt;=(AB$11+13),IF($E16="Monthly",TRUE,IF($E16="Quarterly",MOD(MONTH(AB$11)-N($F16),3)=0,MONTH(AB$11)=N($F16)))),AND(DATE(YEAR((AB$11+13)),MONTH((AB$11+13)),MIN($D16,DAY(EOMONTH((AB$11+13),0))))&gt;=AB$11,DATE(YEAR((AB$11+13)),MONTH((AB$11+13)),MIN($D16,DAY(EOMONTH((AB$11+13),0))))&lt;=(AB$11+13),IF($E16="Monthly",TRUE,IF($E16="Quarterly",MOD(MONTH((AB$11+13))-N($F16),3)=0,MONTH((AB$11+13))=N($F16))))),$C16,""))))</f>
        <v>0</v>
      </c>
      <c r="AC16" s="25">
        <f>IF(OR($B16="",N($C16)=0),"",IF($E16="Every paycheck",$C16,IF(N($D16)=0,"",IF(OR(AND(DATE(YEAR(AC$11),MONTH(AC$11),MIN($D16,DAY(EOMONTH(AC$11,0))))&gt;=AC$11,DATE(YEAR(AC$11),MONTH(AC$11),MIN($D16,DAY(EOMONTH(AC$11,0))))&lt;=(AC$11+13),IF($E16="Monthly",TRUE,IF($E16="Quarterly",MOD(MONTH(AC$11)-N($F16),3)=0,MONTH(AC$11)=N($F16)))),AND(DATE(YEAR((AC$11+13)),MONTH((AC$11+13)),MIN($D16,DAY(EOMONTH((AC$11+13),0))))&gt;=AC$11,DATE(YEAR((AC$11+13)),MONTH((AC$11+13)),MIN($D16,DAY(EOMONTH((AC$11+13),0))))&lt;=(AC$11+13),IF($E16="Monthly",TRUE,IF($E16="Quarterly",MOD(MONTH((AC$11+13))-N($F16),3)=0,MONTH((AC$11+13))=N($F16))))),$C16,""))))</f>
        <v>0</v>
      </c>
      <c r="AD16" s="25">
        <f>IF(OR($B16="",N($C16)=0),"",IF($E16="Every paycheck",$C16,IF(N($D16)=0,"",IF(OR(AND(DATE(YEAR(AD$11),MONTH(AD$11),MIN($D16,DAY(EOMONTH(AD$11,0))))&gt;=AD$11,DATE(YEAR(AD$11),MONTH(AD$11),MIN($D16,DAY(EOMONTH(AD$11,0))))&lt;=(AD$11+13),IF($E16="Monthly",TRUE,IF($E16="Quarterly",MOD(MONTH(AD$11)-N($F16),3)=0,MONTH(AD$11)=N($F16)))),AND(DATE(YEAR((AD$11+13)),MONTH((AD$11+13)),MIN($D16,DAY(EOMONTH((AD$11+13),0))))&gt;=AD$11,DATE(YEAR((AD$11+13)),MONTH((AD$11+13)),MIN($D16,DAY(EOMONTH((AD$11+13),0))))&lt;=(AD$11+13),IF($E16="Monthly",TRUE,IF($E16="Quarterly",MOD(MONTH((AD$11+13))-N($F16),3)=0,MONTH((AD$11+13))=N($F16))))),$C16,""))))</f>
        <v>0</v>
      </c>
      <c r="AE16" s="25">
        <f>IF(OR($B16="",N($C16)=0),"",IF($E16="Every paycheck",$C16,IF(N($D16)=0,"",IF(OR(AND(DATE(YEAR(AE$11),MONTH(AE$11),MIN($D16,DAY(EOMONTH(AE$11,0))))&gt;=AE$11,DATE(YEAR(AE$11),MONTH(AE$11),MIN($D16,DAY(EOMONTH(AE$11,0))))&lt;=(AE$11+13),IF($E16="Monthly",TRUE,IF($E16="Quarterly",MOD(MONTH(AE$11)-N($F16),3)=0,MONTH(AE$11)=N($F16)))),AND(DATE(YEAR((AE$11+13)),MONTH((AE$11+13)),MIN($D16,DAY(EOMONTH((AE$11+13),0))))&gt;=AE$11,DATE(YEAR((AE$11+13)),MONTH((AE$11+13)),MIN($D16,DAY(EOMONTH((AE$11+13),0))))&lt;=(AE$11+13),IF($E16="Monthly",TRUE,IF($E16="Quarterly",MOD(MONTH((AE$11+13))-N($F16),3)=0,MONTH((AE$11+13))=N($F16))))),$C16,""))))</f>
        <v>0</v>
      </c>
      <c r="AF16" s="25">
        <f>IF(OR($B16="",N($C16)=0),"",IF($E16="Every paycheck",$C16,IF(N($D16)=0,"",IF(OR(AND(DATE(YEAR(AF$11),MONTH(AF$11),MIN($D16,DAY(EOMONTH(AF$11,0))))&gt;=AF$11,DATE(YEAR(AF$11),MONTH(AF$11),MIN($D16,DAY(EOMONTH(AF$11,0))))&lt;=(AF$11+13),IF($E16="Monthly",TRUE,IF($E16="Quarterly",MOD(MONTH(AF$11)-N($F16),3)=0,MONTH(AF$11)=N($F16)))),AND(DATE(YEAR((AF$11+13)),MONTH((AF$11+13)),MIN($D16,DAY(EOMONTH((AF$11+13),0))))&gt;=AF$11,DATE(YEAR((AF$11+13)),MONTH((AF$11+13)),MIN($D16,DAY(EOMONTH((AF$11+13),0))))&lt;=(AF$11+13),IF($E16="Monthly",TRUE,IF($E16="Quarterly",MOD(MONTH((AF$11+13))-N($F16),3)=0,MONTH((AF$11+13))=N($F16))))),$C16,""))))</f>
        <v>0</v>
      </c>
      <c r="AG16" s="25">
        <f>IF(OR($B16="",N($C16)=0),"",IF($E16="Every paycheck",$C16,IF(N($D16)=0,"",IF(OR(AND(DATE(YEAR(AG$11),MONTH(AG$11),MIN($D16,DAY(EOMONTH(AG$11,0))))&gt;=AG$11,DATE(YEAR(AG$11),MONTH(AG$11),MIN($D16,DAY(EOMONTH(AG$11,0))))&lt;=(AG$11+13),IF($E16="Monthly",TRUE,IF($E16="Quarterly",MOD(MONTH(AG$11)-N($F16),3)=0,MONTH(AG$11)=N($F16)))),AND(DATE(YEAR((AG$11+13)),MONTH((AG$11+13)),MIN($D16,DAY(EOMONTH((AG$11+13),0))))&gt;=AG$11,DATE(YEAR((AG$11+13)),MONTH((AG$11+13)),MIN($D16,DAY(EOMONTH((AG$11+13),0))))&lt;=(AG$11+13),IF($E16="Monthly",TRUE,IF($E16="Quarterly",MOD(MONTH((AG$11+13))-N($F16),3)=0,MONTH((AG$11+13))=N($F16))))),$C16,""))))</f>
        <v>0</v>
      </c>
      <c r="AH16" s="25">
        <f>IF(OR($B16="",N($C16)=0),"",IF($E16="Every paycheck",$C16,IF(N($D16)=0,"",IF(OR(AND(DATE(YEAR(AH$11),MONTH(AH$11),MIN($D16,DAY(EOMONTH(AH$11,0))))&gt;=AH$11,DATE(YEAR(AH$11),MONTH(AH$11),MIN($D16,DAY(EOMONTH(AH$11,0))))&lt;=(AH$11+13),IF($E16="Monthly",TRUE,IF($E16="Quarterly",MOD(MONTH(AH$11)-N($F16),3)=0,MONTH(AH$11)=N($F16)))),AND(DATE(YEAR((AH$11+13)),MONTH((AH$11+13)),MIN($D16,DAY(EOMONTH((AH$11+13),0))))&gt;=AH$11,DATE(YEAR((AH$11+13)),MONTH((AH$11+13)),MIN($D16,DAY(EOMONTH((AH$11+13),0))))&lt;=(AH$11+13),IF($E16="Monthly",TRUE,IF($E16="Quarterly",MOD(MONTH((AH$11+13))-N($F16),3)=0,MONTH((AH$11+13))=N($F16))))),$C16,""))))</f>
        <v>0</v>
      </c>
    </row>
    <row r="17" spans="2:34">
      <c r="B17" s="21" t="s">
        <v>18</v>
      </c>
      <c r="C17" s="22">
        <v>55</v>
      </c>
      <c r="D17" s="23">
        <v>12</v>
      </c>
      <c r="E17" s="24" t="s">
        <v>14</v>
      </c>
      <c r="F17" s="23"/>
      <c r="I17" s="25">
        <f>IF(OR($B17="",N($C17)=0),"",IF($E17="Every paycheck",$C17,IF(N($D17)=0,"",IF(OR(AND(DATE(YEAR(I$11),MONTH(I$11),MIN($D17,DAY(EOMONTH(I$11,0))))&gt;=I$11,DATE(YEAR(I$11),MONTH(I$11),MIN($D17,DAY(EOMONTH(I$11,0))))&lt;=(I$11+13),IF($E17="Monthly",TRUE,IF($E17="Quarterly",MOD(MONTH(I$11)-N($F17),3)=0,MONTH(I$11)=N($F17)))),AND(DATE(YEAR((I$11+13)),MONTH((I$11+13)),MIN($D17,DAY(EOMONTH((I$11+13),0))))&gt;=I$11,DATE(YEAR((I$11+13)),MONTH((I$11+13)),MIN($D17,DAY(EOMONTH((I$11+13),0))))&lt;=(I$11+13),IF($E17="Monthly",TRUE,IF($E17="Quarterly",MOD(MONTH((I$11+13))-N($F17),3)=0,MONTH((I$11+13))=N($F17))))),$C17,""))))</f>
        <v>0</v>
      </c>
      <c r="J17" s="25">
        <f>IF(OR($B17="",N($C17)=0),"",IF($E17="Every paycheck",$C17,IF(N($D17)=0,"",IF(OR(AND(DATE(YEAR(J$11),MONTH(J$11),MIN($D17,DAY(EOMONTH(J$11,0))))&gt;=J$11,DATE(YEAR(J$11),MONTH(J$11),MIN($D17,DAY(EOMONTH(J$11,0))))&lt;=(J$11+13),IF($E17="Monthly",TRUE,IF($E17="Quarterly",MOD(MONTH(J$11)-N($F17),3)=0,MONTH(J$11)=N($F17)))),AND(DATE(YEAR((J$11+13)),MONTH((J$11+13)),MIN($D17,DAY(EOMONTH((J$11+13),0))))&gt;=J$11,DATE(YEAR((J$11+13)),MONTH((J$11+13)),MIN($D17,DAY(EOMONTH((J$11+13),0))))&lt;=(J$11+13),IF($E17="Monthly",TRUE,IF($E17="Quarterly",MOD(MONTH((J$11+13))-N($F17),3)=0,MONTH((J$11+13))=N($F17))))),$C17,""))))</f>
        <v>0</v>
      </c>
      <c r="K17" s="25">
        <f>IF(OR($B17="",N($C17)=0),"",IF($E17="Every paycheck",$C17,IF(N($D17)=0,"",IF(OR(AND(DATE(YEAR(K$11),MONTH(K$11),MIN($D17,DAY(EOMONTH(K$11,0))))&gt;=K$11,DATE(YEAR(K$11),MONTH(K$11),MIN($D17,DAY(EOMONTH(K$11,0))))&lt;=(K$11+13),IF($E17="Monthly",TRUE,IF($E17="Quarterly",MOD(MONTH(K$11)-N($F17),3)=0,MONTH(K$11)=N($F17)))),AND(DATE(YEAR((K$11+13)),MONTH((K$11+13)),MIN($D17,DAY(EOMONTH((K$11+13),0))))&gt;=K$11,DATE(YEAR((K$11+13)),MONTH((K$11+13)),MIN($D17,DAY(EOMONTH((K$11+13),0))))&lt;=(K$11+13),IF($E17="Monthly",TRUE,IF($E17="Quarterly",MOD(MONTH((K$11+13))-N($F17),3)=0,MONTH((K$11+13))=N($F17))))),$C17,""))))</f>
        <v>0</v>
      </c>
      <c r="L17" s="25">
        <f>IF(OR($B17="",N($C17)=0),"",IF($E17="Every paycheck",$C17,IF(N($D17)=0,"",IF(OR(AND(DATE(YEAR(L$11),MONTH(L$11),MIN($D17,DAY(EOMONTH(L$11,0))))&gt;=L$11,DATE(YEAR(L$11),MONTH(L$11),MIN($D17,DAY(EOMONTH(L$11,0))))&lt;=(L$11+13),IF($E17="Monthly",TRUE,IF($E17="Quarterly",MOD(MONTH(L$11)-N($F17),3)=0,MONTH(L$11)=N($F17)))),AND(DATE(YEAR((L$11+13)),MONTH((L$11+13)),MIN($D17,DAY(EOMONTH((L$11+13),0))))&gt;=L$11,DATE(YEAR((L$11+13)),MONTH((L$11+13)),MIN($D17,DAY(EOMONTH((L$11+13),0))))&lt;=(L$11+13),IF($E17="Monthly",TRUE,IF($E17="Quarterly",MOD(MONTH((L$11+13))-N($F17),3)=0,MONTH((L$11+13))=N($F17))))),$C17,""))))</f>
        <v>0</v>
      </c>
      <c r="M17" s="25">
        <f>IF(OR($B17="",N($C17)=0),"",IF($E17="Every paycheck",$C17,IF(N($D17)=0,"",IF(OR(AND(DATE(YEAR(M$11),MONTH(M$11),MIN($D17,DAY(EOMONTH(M$11,0))))&gt;=M$11,DATE(YEAR(M$11),MONTH(M$11),MIN($D17,DAY(EOMONTH(M$11,0))))&lt;=(M$11+13),IF($E17="Monthly",TRUE,IF($E17="Quarterly",MOD(MONTH(M$11)-N($F17),3)=0,MONTH(M$11)=N($F17)))),AND(DATE(YEAR((M$11+13)),MONTH((M$11+13)),MIN($D17,DAY(EOMONTH((M$11+13),0))))&gt;=M$11,DATE(YEAR((M$11+13)),MONTH((M$11+13)),MIN($D17,DAY(EOMONTH((M$11+13),0))))&lt;=(M$11+13),IF($E17="Monthly",TRUE,IF($E17="Quarterly",MOD(MONTH((M$11+13))-N($F17),3)=0,MONTH((M$11+13))=N($F17))))),$C17,""))))</f>
        <v>0</v>
      </c>
      <c r="N17" s="25">
        <f>IF(OR($B17="",N($C17)=0),"",IF($E17="Every paycheck",$C17,IF(N($D17)=0,"",IF(OR(AND(DATE(YEAR(N$11),MONTH(N$11),MIN($D17,DAY(EOMONTH(N$11,0))))&gt;=N$11,DATE(YEAR(N$11),MONTH(N$11),MIN($D17,DAY(EOMONTH(N$11,0))))&lt;=(N$11+13),IF($E17="Monthly",TRUE,IF($E17="Quarterly",MOD(MONTH(N$11)-N($F17),3)=0,MONTH(N$11)=N($F17)))),AND(DATE(YEAR((N$11+13)),MONTH((N$11+13)),MIN($D17,DAY(EOMONTH((N$11+13),0))))&gt;=N$11,DATE(YEAR((N$11+13)),MONTH((N$11+13)),MIN($D17,DAY(EOMONTH((N$11+13),0))))&lt;=(N$11+13),IF($E17="Monthly",TRUE,IF($E17="Quarterly",MOD(MONTH((N$11+13))-N($F17),3)=0,MONTH((N$11+13))=N($F17))))),$C17,""))))</f>
        <v>0</v>
      </c>
      <c r="O17" s="25">
        <f>IF(OR($B17="",N($C17)=0),"",IF($E17="Every paycheck",$C17,IF(N($D17)=0,"",IF(OR(AND(DATE(YEAR(O$11),MONTH(O$11),MIN($D17,DAY(EOMONTH(O$11,0))))&gt;=O$11,DATE(YEAR(O$11),MONTH(O$11),MIN($D17,DAY(EOMONTH(O$11,0))))&lt;=(O$11+13),IF($E17="Monthly",TRUE,IF($E17="Quarterly",MOD(MONTH(O$11)-N($F17),3)=0,MONTH(O$11)=N($F17)))),AND(DATE(YEAR((O$11+13)),MONTH((O$11+13)),MIN($D17,DAY(EOMONTH((O$11+13),0))))&gt;=O$11,DATE(YEAR((O$11+13)),MONTH((O$11+13)),MIN($D17,DAY(EOMONTH((O$11+13),0))))&lt;=(O$11+13),IF($E17="Monthly",TRUE,IF($E17="Quarterly",MOD(MONTH((O$11+13))-N($F17),3)=0,MONTH((O$11+13))=N($F17))))),$C17,""))))</f>
        <v>0</v>
      </c>
      <c r="P17" s="25">
        <f>IF(OR($B17="",N($C17)=0),"",IF($E17="Every paycheck",$C17,IF(N($D17)=0,"",IF(OR(AND(DATE(YEAR(P$11),MONTH(P$11),MIN($D17,DAY(EOMONTH(P$11,0))))&gt;=P$11,DATE(YEAR(P$11),MONTH(P$11),MIN($D17,DAY(EOMONTH(P$11,0))))&lt;=(P$11+13),IF($E17="Monthly",TRUE,IF($E17="Quarterly",MOD(MONTH(P$11)-N($F17),3)=0,MONTH(P$11)=N($F17)))),AND(DATE(YEAR((P$11+13)),MONTH((P$11+13)),MIN($D17,DAY(EOMONTH((P$11+13),0))))&gt;=P$11,DATE(YEAR((P$11+13)),MONTH((P$11+13)),MIN($D17,DAY(EOMONTH((P$11+13),0))))&lt;=(P$11+13),IF($E17="Monthly",TRUE,IF($E17="Quarterly",MOD(MONTH((P$11+13))-N($F17),3)=0,MONTH((P$11+13))=N($F17))))),$C17,""))))</f>
        <v>0</v>
      </c>
      <c r="Q17" s="25">
        <f>IF(OR($B17="",N($C17)=0),"",IF($E17="Every paycheck",$C17,IF(N($D17)=0,"",IF(OR(AND(DATE(YEAR(Q$11),MONTH(Q$11),MIN($D17,DAY(EOMONTH(Q$11,0))))&gt;=Q$11,DATE(YEAR(Q$11),MONTH(Q$11),MIN($D17,DAY(EOMONTH(Q$11,0))))&lt;=(Q$11+13),IF($E17="Monthly",TRUE,IF($E17="Quarterly",MOD(MONTH(Q$11)-N($F17),3)=0,MONTH(Q$11)=N($F17)))),AND(DATE(YEAR((Q$11+13)),MONTH((Q$11+13)),MIN($D17,DAY(EOMONTH((Q$11+13),0))))&gt;=Q$11,DATE(YEAR((Q$11+13)),MONTH((Q$11+13)),MIN($D17,DAY(EOMONTH((Q$11+13),0))))&lt;=(Q$11+13),IF($E17="Monthly",TRUE,IF($E17="Quarterly",MOD(MONTH((Q$11+13))-N($F17),3)=0,MONTH((Q$11+13))=N($F17))))),$C17,""))))</f>
        <v>0</v>
      </c>
      <c r="R17" s="25">
        <f>IF(OR($B17="",N($C17)=0),"",IF($E17="Every paycheck",$C17,IF(N($D17)=0,"",IF(OR(AND(DATE(YEAR(R$11),MONTH(R$11),MIN($D17,DAY(EOMONTH(R$11,0))))&gt;=R$11,DATE(YEAR(R$11),MONTH(R$11),MIN($D17,DAY(EOMONTH(R$11,0))))&lt;=(R$11+13),IF($E17="Monthly",TRUE,IF($E17="Quarterly",MOD(MONTH(R$11)-N($F17),3)=0,MONTH(R$11)=N($F17)))),AND(DATE(YEAR((R$11+13)),MONTH((R$11+13)),MIN($D17,DAY(EOMONTH((R$11+13),0))))&gt;=R$11,DATE(YEAR((R$11+13)),MONTH((R$11+13)),MIN($D17,DAY(EOMONTH((R$11+13),0))))&lt;=(R$11+13),IF($E17="Monthly",TRUE,IF($E17="Quarterly",MOD(MONTH((R$11+13))-N($F17),3)=0,MONTH((R$11+13))=N($F17))))),$C17,""))))</f>
        <v>0</v>
      </c>
      <c r="S17" s="25">
        <f>IF(OR($B17="",N($C17)=0),"",IF($E17="Every paycheck",$C17,IF(N($D17)=0,"",IF(OR(AND(DATE(YEAR(S$11),MONTH(S$11),MIN($D17,DAY(EOMONTH(S$11,0))))&gt;=S$11,DATE(YEAR(S$11),MONTH(S$11),MIN($D17,DAY(EOMONTH(S$11,0))))&lt;=(S$11+13),IF($E17="Monthly",TRUE,IF($E17="Quarterly",MOD(MONTH(S$11)-N($F17),3)=0,MONTH(S$11)=N($F17)))),AND(DATE(YEAR((S$11+13)),MONTH((S$11+13)),MIN($D17,DAY(EOMONTH((S$11+13),0))))&gt;=S$11,DATE(YEAR((S$11+13)),MONTH((S$11+13)),MIN($D17,DAY(EOMONTH((S$11+13),0))))&lt;=(S$11+13),IF($E17="Monthly",TRUE,IF($E17="Quarterly",MOD(MONTH((S$11+13))-N($F17),3)=0,MONTH((S$11+13))=N($F17))))),$C17,""))))</f>
        <v>0</v>
      </c>
      <c r="T17" s="25">
        <f>IF(OR($B17="",N($C17)=0),"",IF($E17="Every paycheck",$C17,IF(N($D17)=0,"",IF(OR(AND(DATE(YEAR(T$11),MONTH(T$11),MIN($D17,DAY(EOMONTH(T$11,0))))&gt;=T$11,DATE(YEAR(T$11),MONTH(T$11),MIN($D17,DAY(EOMONTH(T$11,0))))&lt;=(T$11+13),IF($E17="Monthly",TRUE,IF($E17="Quarterly",MOD(MONTH(T$11)-N($F17),3)=0,MONTH(T$11)=N($F17)))),AND(DATE(YEAR((T$11+13)),MONTH((T$11+13)),MIN($D17,DAY(EOMONTH((T$11+13),0))))&gt;=T$11,DATE(YEAR((T$11+13)),MONTH((T$11+13)),MIN($D17,DAY(EOMONTH((T$11+13),0))))&lt;=(T$11+13),IF($E17="Monthly",TRUE,IF($E17="Quarterly",MOD(MONTH((T$11+13))-N($F17),3)=0,MONTH((T$11+13))=N($F17))))),$C17,""))))</f>
        <v>0</v>
      </c>
      <c r="U17" s="25">
        <f>IF(OR($B17="",N($C17)=0),"",IF($E17="Every paycheck",$C17,IF(N($D17)=0,"",IF(OR(AND(DATE(YEAR(U$11),MONTH(U$11),MIN($D17,DAY(EOMONTH(U$11,0))))&gt;=U$11,DATE(YEAR(U$11),MONTH(U$11),MIN($D17,DAY(EOMONTH(U$11,0))))&lt;=(U$11+13),IF($E17="Monthly",TRUE,IF($E17="Quarterly",MOD(MONTH(U$11)-N($F17),3)=0,MONTH(U$11)=N($F17)))),AND(DATE(YEAR((U$11+13)),MONTH((U$11+13)),MIN($D17,DAY(EOMONTH((U$11+13),0))))&gt;=U$11,DATE(YEAR((U$11+13)),MONTH((U$11+13)),MIN($D17,DAY(EOMONTH((U$11+13),0))))&lt;=(U$11+13),IF($E17="Monthly",TRUE,IF($E17="Quarterly",MOD(MONTH((U$11+13))-N($F17),3)=0,MONTH((U$11+13))=N($F17))))),$C17,""))))</f>
        <v>0</v>
      </c>
      <c r="V17" s="25">
        <f>IF(OR($B17="",N($C17)=0),"",IF($E17="Every paycheck",$C17,IF(N($D17)=0,"",IF(OR(AND(DATE(YEAR(V$11),MONTH(V$11),MIN($D17,DAY(EOMONTH(V$11,0))))&gt;=V$11,DATE(YEAR(V$11),MONTH(V$11),MIN($D17,DAY(EOMONTH(V$11,0))))&lt;=(V$11+13),IF($E17="Monthly",TRUE,IF($E17="Quarterly",MOD(MONTH(V$11)-N($F17),3)=0,MONTH(V$11)=N($F17)))),AND(DATE(YEAR((V$11+13)),MONTH((V$11+13)),MIN($D17,DAY(EOMONTH((V$11+13),0))))&gt;=V$11,DATE(YEAR((V$11+13)),MONTH((V$11+13)),MIN($D17,DAY(EOMONTH((V$11+13),0))))&lt;=(V$11+13),IF($E17="Monthly",TRUE,IF($E17="Quarterly",MOD(MONTH((V$11+13))-N($F17),3)=0,MONTH((V$11+13))=N($F17))))),$C17,""))))</f>
        <v>0</v>
      </c>
      <c r="W17" s="25">
        <f>IF(OR($B17="",N($C17)=0),"",IF($E17="Every paycheck",$C17,IF(N($D17)=0,"",IF(OR(AND(DATE(YEAR(W$11),MONTH(W$11),MIN($D17,DAY(EOMONTH(W$11,0))))&gt;=W$11,DATE(YEAR(W$11),MONTH(W$11),MIN($D17,DAY(EOMONTH(W$11,0))))&lt;=(W$11+13),IF($E17="Monthly",TRUE,IF($E17="Quarterly",MOD(MONTH(W$11)-N($F17),3)=0,MONTH(W$11)=N($F17)))),AND(DATE(YEAR((W$11+13)),MONTH((W$11+13)),MIN($D17,DAY(EOMONTH((W$11+13),0))))&gt;=W$11,DATE(YEAR((W$11+13)),MONTH((W$11+13)),MIN($D17,DAY(EOMONTH((W$11+13),0))))&lt;=(W$11+13),IF($E17="Monthly",TRUE,IF($E17="Quarterly",MOD(MONTH((W$11+13))-N($F17),3)=0,MONTH((W$11+13))=N($F17))))),$C17,""))))</f>
        <v>0</v>
      </c>
      <c r="X17" s="25">
        <f>IF(OR($B17="",N($C17)=0),"",IF($E17="Every paycheck",$C17,IF(N($D17)=0,"",IF(OR(AND(DATE(YEAR(X$11),MONTH(X$11),MIN($D17,DAY(EOMONTH(X$11,0))))&gt;=X$11,DATE(YEAR(X$11),MONTH(X$11),MIN($D17,DAY(EOMONTH(X$11,0))))&lt;=(X$11+13),IF($E17="Monthly",TRUE,IF($E17="Quarterly",MOD(MONTH(X$11)-N($F17),3)=0,MONTH(X$11)=N($F17)))),AND(DATE(YEAR((X$11+13)),MONTH((X$11+13)),MIN($D17,DAY(EOMONTH((X$11+13),0))))&gt;=X$11,DATE(YEAR((X$11+13)),MONTH((X$11+13)),MIN($D17,DAY(EOMONTH((X$11+13),0))))&lt;=(X$11+13),IF($E17="Monthly",TRUE,IF($E17="Quarterly",MOD(MONTH((X$11+13))-N($F17),3)=0,MONTH((X$11+13))=N($F17))))),$C17,""))))</f>
        <v>0</v>
      </c>
      <c r="Y17" s="25">
        <f>IF(OR($B17="",N($C17)=0),"",IF($E17="Every paycheck",$C17,IF(N($D17)=0,"",IF(OR(AND(DATE(YEAR(Y$11),MONTH(Y$11),MIN($D17,DAY(EOMONTH(Y$11,0))))&gt;=Y$11,DATE(YEAR(Y$11),MONTH(Y$11),MIN($D17,DAY(EOMONTH(Y$11,0))))&lt;=(Y$11+13),IF($E17="Monthly",TRUE,IF($E17="Quarterly",MOD(MONTH(Y$11)-N($F17),3)=0,MONTH(Y$11)=N($F17)))),AND(DATE(YEAR((Y$11+13)),MONTH((Y$11+13)),MIN($D17,DAY(EOMONTH((Y$11+13),0))))&gt;=Y$11,DATE(YEAR((Y$11+13)),MONTH((Y$11+13)),MIN($D17,DAY(EOMONTH((Y$11+13),0))))&lt;=(Y$11+13),IF($E17="Monthly",TRUE,IF($E17="Quarterly",MOD(MONTH((Y$11+13))-N($F17),3)=0,MONTH((Y$11+13))=N($F17))))),$C17,""))))</f>
        <v>0</v>
      </c>
      <c r="Z17" s="25">
        <f>IF(OR($B17="",N($C17)=0),"",IF($E17="Every paycheck",$C17,IF(N($D17)=0,"",IF(OR(AND(DATE(YEAR(Z$11),MONTH(Z$11),MIN($D17,DAY(EOMONTH(Z$11,0))))&gt;=Z$11,DATE(YEAR(Z$11),MONTH(Z$11),MIN($D17,DAY(EOMONTH(Z$11,0))))&lt;=(Z$11+13),IF($E17="Monthly",TRUE,IF($E17="Quarterly",MOD(MONTH(Z$11)-N($F17),3)=0,MONTH(Z$11)=N($F17)))),AND(DATE(YEAR((Z$11+13)),MONTH((Z$11+13)),MIN($D17,DAY(EOMONTH((Z$11+13),0))))&gt;=Z$11,DATE(YEAR((Z$11+13)),MONTH((Z$11+13)),MIN($D17,DAY(EOMONTH((Z$11+13),0))))&lt;=(Z$11+13),IF($E17="Monthly",TRUE,IF($E17="Quarterly",MOD(MONTH((Z$11+13))-N($F17),3)=0,MONTH((Z$11+13))=N($F17))))),$C17,""))))</f>
        <v>0</v>
      </c>
      <c r="AA17" s="25">
        <f>IF(OR($B17="",N($C17)=0),"",IF($E17="Every paycheck",$C17,IF(N($D17)=0,"",IF(OR(AND(DATE(YEAR(AA$11),MONTH(AA$11),MIN($D17,DAY(EOMONTH(AA$11,0))))&gt;=AA$11,DATE(YEAR(AA$11),MONTH(AA$11),MIN($D17,DAY(EOMONTH(AA$11,0))))&lt;=(AA$11+13),IF($E17="Monthly",TRUE,IF($E17="Quarterly",MOD(MONTH(AA$11)-N($F17),3)=0,MONTH(AA$11)=N($F17)))),AND(DATE(YEAR((AA$11+13)),MONTH((AA$11+13)),MIN($D17,DAY(EOMONTH((AA$11+13),0))))&gt;=AA$11,DATE(YEAR((AA$11+13)),MONTH((AA$11+13)),MIN($D17,DAY(EOMONTH((AA$11+13),0))))&lt;=(AA$11+13),IF($E17="Monthly",TRUE,IF($E17="Quarterly",MOD(MONTH((AA$11+13))-N($F17),3)=0,MONTH((AA$11+13))=N($F17))))),$C17,""))))</f>
        <v>0</v>
      </c>
      <c r="AB17" s="25">
        <f>IF(OR($B17="",N($C17)=0),"",IF($E17="Every paycheck",$C17,IF(N($D17)=0,"",IF(OR(AND(DATE(YEAR(AB$11),MONTH(AB$11),MIN($D17,DAY(EOMONTH(AB$11,0))))&gt;=AB$11,DATE(YEAR(AB$11),MONTH(AB$11),MIN($D17,DAY(EOMONTH(AB$11,0))))&lt;=(AB$11+13),IF($E17="Monthly",TRUE,IF($E17="Quarterly",MOD(MONTH(AB$11)-N($F17),3)=0,MONTH(AB$11)=N($F17)))),AND(DATE(YEAR((AB$11+13)),MONTH((AB$11+13)),MIN($D17,DAY(EOMONTH((AB$11+13),0))))&gt;=AB$11,DATE(YEAR((AB$11+13)),MONTH((AB$11+13)),MIN($D17,DAY(EOMONTH((AB$11+13),0))))&lt;=(AB$11+13),IF($E17="Monthly",TRUE,IF($E17="Quarterly",MOD(MONTH((AB$11+13))-N($F17),3)=0,MONTH((AB$11+13))=N($F17))))),$C17,""))))</f>
        <v>0</v>
      </c>
      <c r="AC17" s="25">
        <f>IF(OR($B17="",N($C17)=0),"",IF($E17="Every paycheck",$C17,IF(N($D17)=0,"",IF(OR(AND(DATE(YEAR(AC$11),MONTH(AC$11),MIN($D17,DAY(EOMONTH(AC$11,0))))&gt;=AC$11,DATE(YEAR(AC$11),MONTH(AC$11),MIN($D17,DAY(EOMONTH(AC$11,0))))&lt;=(AC$11+13),IF($E17="Monthly",TRUE,IF($E17="Quarterly",MOD(MONTH(AC$11)-N($F17),3)=0,MONTH(AC$11)=N($F17)))),AND(DATE(YEAR((AC$11+13)),MONTH((AC$11+13)),MIN($D17,DAY(EOMONTH((AC$11+13),0))))&gt;=AC$11,DATE(YEAR((AC$11+13)),MONTH((AC$11+13)),MIN($D17,DAY(EOMONTH((AC$11+13),0))))&lt;=(AC$11+13),IF($E17="Monthly",TRUE,IF($E17="Quarterly",MOD(MONTH((AC$11+13))-N($F17),3)=0,MONTH((AC$11+13))=N($F17))))),$C17,""))))</f>
        <v>0</v>
      </c>
      <c r="AD17" s="25">
        <f>IF(OR($B17="",N($C17)=0),"",IF($E17="Every paycheck",$C17,IF(N($D17)=0,"",IF(OR(AND(DATE(YEAR(AD$11),MONTH(AD$11),MIN($D17,DAY(EOMONTH(AD$11,0))))&gt;=AD$11,DATE(YEAR(AD$11),MONTH(AD$11),MIN($D17,DAY(EOMONTH(AD$11,0))))&lt;=(AD$11+13),IF($E17="Monthly",TRUE,IF($E17="Quarterly",MOD(MONTH(AD$11)-N($F17),3)=0,MONTH(AD$11)=N($F17)))),AND(DATE(YEAR((AD$11+13)),MONTH((AD$11+13)),MIN($D17,DAY(EOMONTH((AD$11+13),0))))&gt;=AD$11,DATE(YEAR((AD$11+13)),MONTH((AD$11+13)),MIN($D17,DAY(EOMONTH((AD$11+13),0))))&lt;=(AD$11+13),IF($E17="Monthly",TRUE,IF($E17="Quarterly",MOD(MONTH((AD$11+13))-N($F17),3)=0,MONTH((AD$11+13))=N($F17))))),$C17,""))))</f>
        <v>0</v>
      </c>
      <c r="AE17" s="25">
        <f>IF(OR($B17="",N($C17)=0),"",IF($E17="Every paycheck",$C17,IF(N($D17)=0,"",IF(OR(AND(DATE(YEAR(AE$11),MONTH(AE$11),MIN($D17,DAY(EOMONTH(AE$11,0))))&gt;=AE$11,DATE(YEAR(AE$11),MONTH(AE$11),MIN($D17,DAY(EOMONTH(AE$11,0))))&lt;=(AE$11+13),IF($E17="Monthly",TRUE,IF($E17="Quarterly",MOD(MONTH(AE$11)-N($F17),3)=0,MONTH(AE$11)=N($F17)))),AND(DATE(YEAR((AE$11+13)),MONTH((AE$11+13)),MIN($D17,DAY(EOMONTH((AE$11+13),0))))&gt;=AE$11,DATE(YEAR((AE$11+13)),MONTH((AE$11+13)),MIN($D17,DAY(EOMONTH((AE$11+13),0))))&lt;=(AE$11+13),IF($E17="Monthly",TRUE,IF($E17="Quarterly",MOD(MONTH((AE$11+13))-N($F17),3)=0,MONTH((AE$11+13))=N($F17))))),$C17,""))))</f>
        <v>0</v>
      </c>
      <c r="AF17" s="25">
        <f>IF(OR($B17="",N($C17)=0),"",IF($E17="Every paycheck",$C17,IF(N($D17)=0,"",IF(OR(AND(DATE(YEAR(AF$11),MONTH(AF$11),MIN($D17,DAY(EOMONTH(AF$11,0))))&gt;=AF$11,DATE(YEAR(AF$11),MONTH(AF$11),MIN($D17,DAY(EOMONTH(AF$11,0))))&lt;=(AF$11+13),IF($E17="Monthly",TRUE,IF($E17="Quarterly",MOD(MONTH(AF$11)-N($F17),3)=0,MONTH(AF$11)=N($F17)))),AND(DATE(YEAR((AF$11+13)),MONTH((AF$11+13)),MIN($D17,DAY(EOMONTH((AF$11+13),0))))&gt;=AF$11,DATE(YEAR((AF$11+13)),MONTH((AF$11+13)),MIN($D17,DAY(EOMONTH((AF$11+13),0))))&lt;=(AF$11+13),IF($E17="Monthly",TRUE,IF($E17="Quarterly",MOD(MONTH((AF$11+13))-N($F17),3)=0,MONTH((AF$11+13))=N($F17))))),$C17,""))))</f>
        <v>0</v>
      </c>
      <c r="AG17" s="25">
        <f>IF(OR($B17="",N($C17)=0),"",IF($E17="Every paycheck",$C17,IF(N($D17)=0,"",IF(OR(AND(DATE(YEAR(AG$11),MONTH(AG$11),MIN($D17,DAY(EOMONTH(AG$11,0))))&gt;=AG$11,DATE(YEAR(AG$11),MONTH(AG$11),MIN($D17,DAY(EOMONTH(AG$11,0))))&lt;=(AG$11+13),IF($E17="Monthly",TRUE,IF($E17="Quarterly",MOD(MONTH(AG$11)-N($F17),3)=0,MONTH(AG$11)=N($F17)))),AND(DATE(YEAR((AG$11+13)),MONTH((AG$11+13)),MIN($D17,DAY(EOMONTH((AG$11+13),0))))&gt;=AG$11,DATE(YEAR((AG$11+13)),MONTH((AG$11+13)),MIN($D17,DAY(EOMONTH((AG$11+13),0))))&lt;=(AG$11+13),IF($E17="Monthly",TRUE,IF($E17="Quarterly",MOD(MONTH((AG$11+13))-N($F17),3)=0,MONTH((AG$11+13))=N($F17))))),$C17,""))))</f>
        <v>0</v>
      </c>
      <c r="AH17" s="25">
        <f>IF(OR($B17="",N($C17)=0),"",IF($E17="Every paycheck",$C17,IF(N($D17)=0,"",IF(OR(AND(DATE(YEAR(AH$11),MONTH(AH$11),MIN($D17,DAY(EOMONTH(AH$11,0))))&gt;=AH$11,DATE(YEAR(AH$11),MONTH(AH$11),MIN($D17,DAY(EOMONTH(AH$11,0))))&lt;=(AH$11+13),IF($E17="Monthly",TRUE,IF($E17="Quarterly",MOD(MONTH(AH$11)-N($F17),3)=0,MONTH(AH$11)=N($F17)))),AND(DATE(YEAR((AH$11+13)),MONTH((AH$11+13)),MIN($D17,DAY(EOMONTH((AH$11+13),0))))&gt;=AH$11,DATE(YEAR((AH$11+13)),MONTH((AH$11+13)),MIN($D17,DAY(EOMONTH((AH$11+13),0))))&lt;=(AH$11+13),IF($E17="Monthly",TRUE,IF($E17="Quarterly",MOD(MONTH((AH$11+13))-N($F17),3)=0,MONTH((AH$11+13))=N($F17))))),$C17,""))))</f>
        <v>0</v>
      </c>
    </row>
    <row r="18" spans="2:34">
      <c r="B18" s="21" t="s">
        <v>19</v>
      </c>
      <c r="C18" s="22">
        <v>230</v>
      </c>
      <c r="D18" s="23">
        <v>15</v>
      </c>
      <c r="E18" s="24" t="s">
        <v>14</v>
      </c>
      <c r="F18" s="23"/>
      <c r="I18" s="25">
        <f>IF(OR($B18="",N($C18)=0),"",IF($E18="Every paycheck",$C18,IF(N($D18)=0,"",IF(OR(AND(DATE(YEAR(I$11),MONTH(I$11),MIN($D18,DAY(EOMONTH(I$11,0))))&gt;=I$11,DATE(YEAR(I$11),MONTH(I$11),MIN($D18,DAY(EOMONTH(I$11,0))))&lt;=(I$11+13),IF($E18="Monthly",TRUE,IF($E18="Quarterly",MOD(MONTH(I$11)-N($F18),3)=0,MONTH(I$11)=N($F18)))),AND(DATE(YEAR((I$11+13)),MONTH((I$11+13)),MIN($D18,DAY(EOMONTH((I$11+13),0))))&gt;=I$11,DATE(YEAR((I$11+13)),MONTH((I$11+13)),MIN($D18,DAY(EOMONTH((I$11+13),0))))&lt;=(I$11+13),IF($E18="Monthly",TRUE,IF($E18="Quarterly",MOD(MONTH((I$11+13))-N($F18),3)=0,MONTH((I$11+13))=N($F18))))),$C18,""))))</f>
        <v>0</v>
      </c>
      <c r="J18" s="25">
        <f>IF(OR($B18="",N($C18)=0),"",IF($E18="Every paycheck",$C18,IF(N($D18)=0,"",IF(OR(AND(DATE(YEAR(J$11),MONTH(J$11),MIN($D18,DAY(EOMONTH(J$11,0))))&gt;=J$11,DATE(YEAR(J$11),MONTH(J$11),MIN($D18,DAY(EOMONTH(J$11,0))))&lt;=(J$11+13),IF($E18="Monthly",TRUE,IF($E18="Quarterly",MOD(MONTH(J$11)-N($F18),3)=0,MONTH(J$11)=N($F18)))),AND(DATE(YEAR((J$11+13)),MONTH((J$11+13)),MIN($D18,DAY(EOMONTH((J$11+13),0))))&gt;=J$11,DATE(YEAR((J$11+13)),MONTH((J$11+13)),MIN($D18,DAY(EOMONTH((J$11+13),0))))&lt;=(J$11+13),IF($E18="Monthly",TRUE,IF($E18="Quarterly",MOD(MONTH((J$11+13))-N($F18),3)=0,MONTH((J$11+13))=N($F18))))),$C18,""))))</f>
        <v>0</v>
      </c>
      <c r="K18" s="25">
        <f>IF(OR($B18="",N($C18)=0),"",IF($E18="Every paycheck",$C18,IF(N($D18)=0,"",IF(OR(AND(DATE(YEAR(K$11),MONTH(K$11),MIN($D18,DAY(EOMONTH(K$11,0))))&gt;=K$11,DATE(YEAR(K$11),MONTH(K$11),MIN($D18,DAY(EOMONTH(K$11,0))))&lt;=(K$11+13),IF($E18="Monthly",TRUE,IF($E18="Quarterly",MOD(MONTH(K$11)-N($F18),3)=0,MONTH(K$11)=N($F18)))),AND(DATE(YEAR((K$11+13)),MONTH((K$11+13)),MIN($D18,DAY(EOMONTH((K$11+13),0))))&gt;=K$11,DATE(YEAR((K$11+13)),MONTH((K$11+13)),MIN($D18,DAY(EOMONTH((K$11+13),0))))&lt;=(K$11+13),IF($E18="Monthly",TRUE,IF($E18="Quarterly",MOD(MONTH((K$11+13))-N($F18),3)=0,MONTH((K$11+13))=N($F18))))),$C18,""))))</f>
        <v>0</v>
      </c>
      <c r="L18" s="25">
        <f>IF(OR($B18="",N($C18)=0),"",IF($E18="Every paycheck",$C18,IF(N($D18)=0,"",IF(OR(AND(DATE(YEAR(L$11),MONTH(L$11),MIN($D18,DAY(EOMONTH(L$11,0))))&gt;=L$11,DATE(YEAR(L$11),MONTH(L$11),MIN($D18,DAY(EOMONTH(L$11,0))))&lt;=(L$11+13),IF($E18="Monthly",TRUE,IF($E18="Quarterly",MOD(MONTH(L$11)-N($F18),3)=0,MONTH(L$11)=N($F18)))),AND(DATE(YEAR((L$11+13)),MONTH((L$11+13)),MIN($D18,DAY(EOMONTH((L$11+13),0))))&gt;=L$11,DATE(YEAR((L$11+13)),MONTH((L$11+13)),MIN($D18,DAY(EOMONTH((L$11+13),0))))&lt;=(L$11+13),IF($E18="Monthly",TRUE,IF($E18="Quarterly",MOD(MONTH((L$11+13))-N($F18),3)=0,MONTH((L$11+13))=N($F18))))),$C18,""))))</f>
        <v>0</v>
      </c>
      <c r="M18" s="25">
        <f>IF(OR($B18="",N($C18)=0),"",IF($E18="Every paycheck",$C18,IF(N($D18)=0,"",IF(OR(AND(DATE(YEAR(M$11),MONTH(M$11),MIN($D18,DAY(EOMONTH(M$11,0))))&gt;=M$11,DATE(YEAR(M$11),MONTH(M$11),MIN($D18,DAY(EOMONTH(M$11,0))))&lt;=(M$11+13),IF($E18="Monthly",TRUE,IF($E18="Quarterly",MOD(MONTH(M$11)-N($F18),3)=0,MONTH(M$11)=N($F18)))),AND(DATE(YEAR((M$11+13)),MONTH((M$11+13)),MIN($D18,DAY(EOMONTH((M$11+13),0))))&gt;=M$11,DATE(YEAR((M$11+13)),MONTH((M$11+13)),MIN($D18,DAY(EOMONTH((M$11+13),0))))&lt;=(M$11+13),IF($E18="Monthly",TRUE,IF($E18="Quarterly",MOD(MONTH((M$11+13))-N($F18),3)=0,MONTH((M$11+13))=N($F18))))),$C18,""))))</f>
        <v>0</v>
      </c>
      <c r="N18" s="25">
        <f>IF(OR($B18="",N($C18)=0),"",IF($E18="Every paycheck",$C18,IF(N($D18)=0,"",IF(OR(AND(DATE(YEAR(N$11),MONTH(N$11),MIN($D18,DAY(EOMONTH(N$11,0))))&gt;=N$11,DATE(YEAR(N$11),MONTH(N$11),MIN($D18,DAY(EOMONTH(N$11,0))))&lt;=(N$11+13),IF($E18="Monthly",TRUE,IF($E18="Quarterly",MOD(MONTH(N$11)-N($F18),3)=0,MONTH(N$11)=N($F18)))),AND(DATE(YEAR((N$11+13)),MONTH((N$11+13)),MIN($D18,DAY(EOMONTH((N$11+13),0))))&gt;=N$11,DATE(YEAR((N$11+13)),MONTH((N$11+13)),MIN($D18,DAY(EOMONTH((N$11+13),0))))&lt;=(N$11+13),IF($E18="Monthly",TRUE,IF($E18="Quarterly",MOD(MONTH((N$11+13))-N($F18),3)=0,MONTH((N$11+13))=N($F18))))),$C18,""))))</f>
        <v>0</v>
      </c>
      <c r="O18" s="25">
        <f>IF(OR($B18="",N($C18)=0),"",IF($E18="Every paycheck",$C18,IF(N($D18)=0,"",IF(OR(AND(DATE(YEAR(O$11),MONTH(O$11),MIN($D18,DAY(EOMONTH(O$11,0))))&gt;=O$11,DATE(YEAR(O$11),MONTH(O$11),MIN($D18,DAY(EOMONTH(O$11,0))))&lt;=(O$11+13),IF($E18="Monthly",TRUE,IF($E18="Quarterly",MOD(MONTH(O$11)-N($F18),3)=0,MONTH(O$11)=N($F18)))),AND(DATE(YEAR((O$11+13)),MONTH((O$11+13)),MIN($D18,DAY(EOMONTH((O$11+13),0))))&gt;=O$11,DATE(YEAR((O$11+13)),MONTH((O$11+13)),MIN($D18,DAY(EOMONTH((O$11+13),0))))&lt;=(O$11+13),IF($E18="Monthly",TRUE,IF($E18="Quarterly",MOD(MONTH((O$11+13))-N($F18),3)=0,MONTH((O$11+13))=N($F18))))),$C18,""))))</f>
        <v>0</v>
      </c>
      <c r="P18" s="25">
        <f>IF(OR($B18="",N($C18)=0),"",IF($E18="Every paycheck",$C18,IF(N($D18)=0,"",IF(OR(AND(DATE(YEAR(P$11),MONTH(P$11),MIN($D18,DAY(EOMONTH(P$11,0))))&gt;=P$11,DATE(YEAR(P$11),MONTH(P$11),MIN($D18,DAY(EOMONTH(P$11,0))))&lt;=(P$11+13),IF($E18="Monthly",TRUE,IF($E18="Quarterly",MOD(MONTH(P$11)-N($F18),3)=0,MONTH(P$11)=N($F18)))),AND(DATE(YEAR((P$11+13)),MONTH((P$11+13)),MIN($D18,DAY(EOMONTH((P$11+13),0))))&gt;=P$11,DATE(YEAR((P$11+13)),MONTH((P$11+13)),MIN($D18,DAY(EOMONTH((P$11+13),0))))&lt;=(P$11+13),IF($E18="Monthly",TRUE,IF($E18="Quarterly",MOD(MONTH((P$11+13))-N($F18),3)=0,MONTH((P$11+13))=N($F18))))),$C18,""))))</f>
        <v>0</v>
      </c>
      <c r="Q18" s="25">
        <f>IF(OR($B18="",N($C18)=0),"",IF($E18="Every paycheck",$C18,IF(N($D18)=0,"",IF(OR(AND(DATE(YEAR(Q$11),MONTH(Q$11),MIN($D18,DAY(EOMONTH(Q$11,0))))&gt;=Q$11,DATE(YEAR(Q$11),MONTH(Q$11),MIN($D18,DAY(EOMONTH(Q$11,0))))&lt;=(Q$11+13),IF($E18="Monthly",TRUE,IF($E18="Quarterly",MOD(MONTH(Q$11)-N($F18),3)=0,MONTH(Q$11)=N($F18)))),AND(DATE(YEAR((Q$11+13)),MONTH((Q$11+13)),MIN($D18,DAY(EOMONTH((Q$11+13),0))))&gt;=Q$11,DATE(YEAR((Q$11+13)),MONTH((Q$11+13)),MIN($D18,DAY(EOMONTH((Q$11+13),0))))&lt;=(Q$11+13),IF($E18="Monthly",TRUE,IF($E18="Quarterly",MOD(MONTH((Q$11+13))-N($F18),3)=0,MONTH((Q$11+13))=N($F18))))),$C18,""))))</f>
        <v>0</v>
      </c>
      <c r="R18" s="25">
        <f>IF(OR($B18="",N($C18)=0),"",IF($E18="Every paycheck",$C18,IF(N($D18)=0,"",IF(OR(AND(DATE(YEAR(R$11),MONTH(R$11),MIN($D18,DAY(EOMONTH(R$11,0))))&gt;=R$11,DATE(YEAR(R$11),MONTH(R$11),MIN($D18,DAY(EOMONTH(R$11,0))))&lt;=(R$11+13),IF($E18="Monthly",TRUE,IF($E18="Quarterly",MOD(MONTH(R$11)-N($F18),3)=0,MONTH(R$11)=N($F18)))),AND(DATE(YEAR((R$11+13)),MONTH((R$11+13)),MIN($D18,DAY(EOMONTH((R$11+13),0))))&gt;=R$11,DATE(YEAR((R$11+13)),MONTH((R$11+13)),MIN($D18,DAY(EOMONTH((R$11+13),0))))&lt;=(R$11+13),IF($E18="Monthly",TRUE,IF($E18="Quarterly",MOD(MONTH((R$11+13))-N($F18),3)=0,MONTH((R$11+13))=N($F18))))),$C18,""))))</f>
        <v>0</v>
      </c>
      <c r="S18" s="25">
        <f>IF(OR($B18="",N($C18)=0),"",IF($E18="Every paycheck",$C18,IF(N($D18)=0,"",IF(OR(AND(DATE(YEAR(S$11),MONTH(S$11),MIN($D18,DAY(EOMONTH(S$11,0))))&gt;=S$11,DATE(YEAR(S$11),MONTH(S$11),MIN($D18,DAY(EOMONTH(S$11,0))))&lt;=(S$11+13),IF($E18="Monthly",TRUE,IF($E18="Quarterly",MOD(MONTH(S$11)-N($F18),3)=0,MONTH(S$11)=N($F18)))),AND(DATE(YEAR((S$11+13)),MONTH((S$11+13)),MIN($D18,DAY(EOMONTH((S$11+13),0))))&gt;=S$11,DATE(YEAR((S$11+13)),MONTH((S$11+13)),MIN($D18,DAY(EOMONTH((S$11+13),0))))&lt;=(S$11+13),IF($E18="Monthly",TRUE,IF($E18="Quarterly",MOD(MONTH((S$11+13))-N($F18),3)=0,MONTH((S$11+13))=N($F18))))),$C18,""))))</f>
        <v>0</v>
      </c>
      <c r="T18" s="25">
        <f>IF(OR($B18="",N($C18)=0),"",IF($E18="Every paycheck",$C18,IF(N($D18)=0,"",IF(OR(AND(DATE(YEAR(T$11),MONTH(T$11),MIN($D18,DAY(EOMONTH(T$11,0))))&gt;=T$11,DATE(YEAR(T$11),MONTH(T$11),MIN($D18,DAY(EOMONTH(T$11,0))))&lt;=(T$11+13),IF($E18="Monthly",TRUE,IF($E18="Quarterly",MOD(MONTH(T$11)-N($F18),3)=0,MONTH(T$11)=N($F18)))),AND(DATE(YEAR((T$11+13)),MONTH((T$11+13)),MIN($D18,DAY(EOMONTH((T$11+13),0))))&gt;=T$11,DATE(YEAR((T$11+13)),MONTH((T$11+13)),MIN($D18,DAY(EOMONTH((T$11+13),0))))&lt;=(T$11+13),IF($E18="Monthly",TRUE,IF($E18="Quarterly",MOD(MONTH((T$11+13))-N($F18),3)=0,MONTH((T$11+13))=N($F18))))),$C18,""))))</f>
        <v>0</v>
      </c>
      <c r="U18" s="25">
        <f>IF(OR($B18="",N($C18)=0),"",IF($E18="Every paycheck",$C18,IF(N($D18)=0,"",IF(OR(AND(DATE(YEAR(U$11),MONTH(U$11),MIN($D18,DAY(EOMONTH(U$11,0))))&gt;=U$11,DATE(YEAR(U$11),MONTH(U$11),MIN($D18,DAY(EOMONTH(U$11,0))))&lt;=(U$11+13),IF($E18="Monthly",TRUE,IF($E18="Quarterly",MOD(MONTH(U$11)-N($F18),3)=0,MONTH(U$11)=N($F18)))),AND(DATE(YEAR((U$11+13)),MONTH((U$11+13)),MIN($D18,DAY(EOMONTH((U$11+13),0))))&gt;=U$11,DATE(YEAR((U$11+13)),MONTH((U$11+13)),MIN($D18,DAY(EOMONTH((U$11+13),0))))&lt;=(U$11+13),IF($E18="Monthly",TRUE,IF($E18="Quarterly",MOD(MONTH((U$11+13))-N($F18),3)=0,MONTH((U$11+13))=N($F18))))),$C18,""))))</f>
        <v>0</v>
      </c>
      <c r="V18" s="25">
        <f>IF(OR($B18="",N($C18)=0),"",IF($E18="Every paycheck",$C18,IF(N($D18)=0,"",IF(OR(AND(DATE(YEAR(V$11),MONTH(V$11),MIN($D18,DAY(EOMONTH(V$11,0))))&gt;=V$11,DATE(YEAR(V$11),MONTH(V$11),MIN($D18,DAY(EOMONTH(V$11,0))))&lt;=(V$11+13),IF($E18="Monthly",TRUE,IF($E18="Quarterly",MOD(MONTH(V$11)-N($F18),3)=0,MONTH(V$11)=N($F18)))),AND(DATE(YEAR((V$11+13)),MONTH((V$11+13)),MIN($D18,DAY(EOMONTH((V$11+13),0))))&gt;=V$11,DATE(YEAR((V$11+13)),MONTH((V$11+13)),MIN($D18,DAY(EOMONTH((V$11+13),0))))&lt;=(V$11+13),IF($E18="Monthly",TRUE,IF($E18="Quarterly",MOD(MONTH((V$11+13))-N($F18),3)=0,MONTH((V$11+13))=N($F18))))),$C18,""))))</f>
        <v>0</v>
      </c>
      <c r="W18" s="25">
        <f>IF(OR($B18="",N($C18)=0),"",IF($E18="Every paycheck",$C18,IF(N($D18)=0,"",IF(OR(AND(DATE(YEAR(W$11),MONTH(W$11),MIN($D18,DAY(EOMONTH(W$11,0))))&gt;=W$11,DATE(YEAR(W$11),MONTH(W$11),MIN($D18,DAY(EOMONTH(W$11,0))))&lt;=(W$11+13),IF($E18="Monthly",TRUE,IF($E18="Quarterly",MOD(MONTH(W$11)-N($F18),3)=0,MONTH(W$11)=N($F18)))),AND(DATE(YEAR((W$11+13)),MONTH((W$11+13)),MIN($D18,DAY(EOMONTH((W$11+13),0))))&gt;=W$11,DATE(YEAR((W$11+13)),MONTH((W$11+13)),MIN($D18,DAY(EOMONTH((W$11+13),0))))&lt;=(W$11+13),IF($E18="Monthly",TRUE,IF($E18="Quarterly",MOD(MONTH((W$11+13))-N($F18),3)=0,MONTH((W$11+13))=N($F18))))),$C18,""))))</f>
        <v>0</v>
      </c>
      <c r="X18" s="25">
        <f>IF(OR($B18="",N($C18)=0),"",IF($E18="Every paycheck",$C18,IF(N($D18)=0,"",IF(OR(AND(DATE(YEAR(X$11),MONTH(X$11),MIN($D18,DAY(EOMONTH(X$11,0))))&gt;=X$11,DATE(YEAR(X$11),MONTH(X$11),MIN($D18,DAY(EOMONTH(X$11,0))))&lt;=(X$11+13),IF($E18="Monthly",TRUE,IF($E18="Quarterly",MOD(MONTH(X$11)-N($F18),3)=0,MONTH(X$11)=N($F18)))),AND(DATE(YEAR((X$11+13)),MONTH((X$11+13)),MIN($D18,DAY(EOMONTH((X$11+13),0))))&gt;=X$11,DATE(YEAR((X$11+13)),MONTH((X$11+13)),MIN($D18,DAY(EOMONTH((X$11+13),0))))&lt;=(X$11+13),IF($E18="Monthly",TRUE,IF($E18="Quarterly",MOD(MONTH((X$11+13))-N($F18),3)=0,MONTH((X$11+13))=N($F18))))),$C18,""))))</f>
        <v>0</v>
      </c>
      <c r="Y18" s="25">
        <f>IF(OR($B18="",N($C18)=0),"",IF($E18="Every paycheck",$C18,IF(N($D18)=0,"",IF(OR(AND(DATE(YEAR(Y$11),MONTH(Y$11),MIN($D18,DAY(EOMONTH(Y$11,0))))&gt;=Y$11,DATE(YEAR(Y$11),MONTH(Y$11),MIN($D18,DAY(EOMONTH(Y$11,0))))&lt;=(Y$11+13),IF($E18="Monthly",TRUE,IF($E18="Quarterly",MOD(MONTH(Y$11)-N($F18),3)=0,MONTH(Y$11)=N($F18)))),AND(DATE(YEAR((Y$11+13)),MONTH((Y$11+13)),MIN($D18,DAY(EOMONTH((Y$11+13),0))))&gt;=Y$11,DATE(YEAR((Y$11+13)),MONTH((Y$11+13)),MIN($D18,DAY(EOMONTH((Y$11+13),0))))&lt;=(Y$11+13),IF($E18="Monthly",TRUE,IF($E18="Quarterly",MOD(MONTH((Y$11+13))-N($F18),3)=0,MONTH((Y$11+13))=N($F18))))),$C18,""))))</f>
        <v>0</v>
      </c>
      <c r="Z18" s="25">
        <f>IF(OR($B18="",N($C18)=0),"",IF($E18="Every paycheck",$C18,IF(N($D18)=0,"",IF(OR(AND(DATE(YEAR(Z$11),MONTH(Z$11),MIN($D18,DAY(EOMONTH(Z$11,0))))&gt;=Z$11,DATE(YEAR(Z$11),MONTH(Z$11),MIN($D18,DAY(EOMONTH(Z$11,0))))&lt;=(Z$11+13),IF($E18="Monthly",TRUE,IF($E18="Quarterly",MOD(MONTH(Z$11)-N($F18),3)=0,MONTH(Z$11)=N($F18)))),AND(DATE(YEAR((Z$11+13)),MONTH((Z$11+13)),MIN($D18,DAY(EOMONTH((Z$11+13),0))))&gt;=Z$11,DATE(YEAR((Z$11+13)),MONTH((Z$11+13)),MIN($D18,DAY(EOMONTH((Z$11+13),0))))&lt;=(Z$11+13),IF($E18="Monthly",TRUE,IF($E18="Quarterly",MOD(MONTH((Z$11+13))-N($F18),3)=0,MONTH((Z$11+13))=N($F18))))),$C18,""))))</f>
        <v>0</v>
      </c>
      <c r="AA18" s="25">
        <f>IF(OR($B18="",N($C18)=0),"",IF($E18="Every paycheck",$C18,IF(N($D18)=0,"",IF(OR(AND(DATE(YEAR(AA$11),MONTH(AA$11),MIN($D18,DAY(EOMONTH(AA$11,0))))&gt;=AA$11,DATE(YEAR(AA$11),MONTH(AA$11),MIN($D18,DAY(EOMONTH(AA$11,0))))&lt;=(AA$11+13),IF($E18="Monthly",TRUE,IF($E18="Quarterly",MOD(MONTH(AA$11)-N($F18),3)=0,MONTH(AA$11)=N($F18)))),AND(DATE(YEAR((AA$11+13)),MONTH((AA$11+13)),MIN($D18,DAY(EOMONTH((AA$11+13),0))))&gt;=AA$11,DATE(YEAR((AA$11+13)),MONTH((AA$11+13)),MIN($D18,DAY(EOMONTH((AA$11+13),0))))&lt;=(AA$11+13),IF($E18="Monthly",TRUE,IF($E18="Quarterly",MOD(MONTH((AA$11+13))-N($F18),3)=0,MONTH((AA$11+13))=N($F18))))),$C18,""))))</f>
        <v>0</v>
      </c>
      <c r="AB18" s="25">
        <f>IF(OR($B18="",N($C18)=0),"",IF($E18="Every paycheck",$C18,IF(N($D18)=0,"",IF(OR(AND(DATE(YEAR(AB$11),MONTH(AB$11),MIN($D18,DAY(EOMONTH(AB$11,0))))&gt;=AB$11,DATE(YEAR(AB$11),MONTH(AB$11),MIN($D18,DAY(EOMONTH(AB$11,0))))&lt;=(AB$11+13),IF($E18="Monthly",TRUE,IF($E18="Quarterly",MOD(MONTH(AB$11)-N($F18),3)=0,MONTH(AB$11)=N($F18)))),AND(DATE(YEAR((AB$11+13)),MONTH((AB$11+13)),MIN($D18,DAY(EOMONTH((AB$11+13),0))))&gt;=AB$11,DATE(YEAR((AB$11+13)),MONTH((AB$11+13)),MIN($D18,DAY(EOMONTH((AB$11+13),0))))&lt;=(AB$11+13),IF($E18="Monthly",TRUE,IF($E18="Quarterly",MOD(MONTH((AB$11+13))-N($F18),3)=0,MONTH((AB$11+13))=N($F18))))),$C18,""))))</f>
        <v>0</v>
      </c>
      <c r="AC18" s="25">
        <f>IF(OR($B18="",N($C18)=0),"",IF($E18="Every paycheck",$C18,IF(N($D18)=0,"",IF(OR(AND(DATE(YEAR(AC$11),MONTH(AC$11),MIN($D18,DAY(EOMONTH(AC$11,0))))&gt;=AC$11,DATE(YEAR(AC$11),MONTH(AC$11),MIN($D18,DAY(EOMONTH(AC$11,0))))&lt;=(AC$11+13),IF($E18="Monthly",TRUE,IF($E18="Quarterly",MOD(MONTH(AC$11)-N($F18),3)=0,MONTH(AC$11)=N($F18)))),AND(DATE(YEAR((AC$11+13)),MONTH((AC$11+13)),MIN($D18,DAY(EOMONTH((AC$11+13),0))))&gt;=AC$11,DATE(YEAR((AC$11+13)),MONTH((AC$11+13)),MIN($D18,DAY(EOMONTH((AC$11+13),0))))&lt;=(AC$11+13),IF($E18="Monthly",TRUE,IF($E18="Quarterly",MOD(MONTH((AC$11+13))-N($F18),3)=0,MONTH((AC$11+13))=N($F18))))),$C18,""))))</f>
        <v>0</v>
      </c>
      <c r="AD18" s="25">
        <f>IF(OR($B18="",N($C18)=0),"",IF($E18="Every paycheck",$C18,IF(N($D18)=0,"",IF(OR(AND(DATE(YEAR(AD$11),MONTH(AD$11),MIN($D18,DAY(EOMONTH(AD$11,0))))&gt;=AD$11,DATE(YEAR(AD$11),MONTH(AD$11),MIN($D18,DAY(EOMONTH(AD$11,0))))&lt;=(AD$11+13),IF($E18="Monthly",TRUE,IF($E18="Quarterly",MOD(MONTH(AD$11)-N($F18),3)=0,MONTH(AD$11)=N($F18)))),AND(DATE(YEAR((AD$11+13)),MONTH((AD$11+13)),MIN($D18,DAY(EOMONTH((AD$11+13),0))))&gt;=AD$11,DATE(YEAR((AD$11+13)),MONTH((AD$11+13)),MIN($D18,DAY(EOMONTH((AD$11+13),0))))&lt;=(AD$11+13),IF($E18="Monthly",TRUE,IF($E18="Quarterly",MOD(MONTH((AD$11+13))-N($F18),3)=0,MONTH((AD$11+13))=N($F18))))),$C18,""))))</f>
        <v>0</v>
      </c>
      <c r="AE18" s="25">
        <f>IF(OR($B18="",N($C18)=0),"",IF($E18="Every paycheck",$C18,IF(N($D18)=0,"",IF(OR(AND(DATE(YEAR(AE$11),MONTH(AE$11),MIN($D18,DAY(EOMONTH(AE$11,0))))&gt;=AE$11,DATE(YEAR(AE$11),MONTH(AE$11),MIN($D18,DAY(EOMONTH(AE$11,0))))&lt;=(AE$11+13),IF($E18="Monthly",TRUE,IF($E18="Quarterly",MOD(MONTH(AE$11)-N($F18),3)=0,MONTH(AE$11)=N($F18)))),AND(DATE(YEAR((AE$11+13)),MONTH((AE$11+13)),MIN($D18,DAY(EOMONTH((AE$11+13),0))))&gt;=AE$11,DATE(YEAR((AE$11+13)),MONTH((AE$11+13)),MIN($D18,DAY(EOMONTH((AE$11+13),0))))&lt;=(AE$11+13),IF($E18="Monthly",TRUE,IF($E18="Quarterly",MOD(MONTH((AE$11+13))-N($F18),3)=0,MONTH((AE$11+13))=N($F18))))),$C18,""))))</f>
        <v>0</v>
      </c>
      <c r="AF18" s="25">
        <f>IF(OR($B18="",N($C18)=0),"",IF($E18="Every paycheck",$C18,IF(N($D18)=0,"",IF(OR(AND(DATE(YEAR(AF$11),MONTH(AF$11),MIN($D18,DAY(EOMONTH(AF$11,0))))&gt;=AF$11,DATE(YEAR(AF$11),MONTH(AF$11),MIN($D18,DAY(EOMONTH(AF$11,0))))&lt;=(AF$11+13),IF($E18="Monthly",TRUE,IF($E18="Quarterly",MOD(MONTH(AF$11)-N($F18),3)=0,MONTH(AF$11)=N($F18)))),AND(DATE(YEAR((AF$11+13)),MONTH((AF$11+13)),MIN($D18,DAY(EOMONTH((AF$11+13),0))))&gt;=AF$11,DATE(YEAR((AF$11+13)),MONTH((AF$11+13)),MIN($D18,DAY(EOMONTH((AF$11+13),0))))&lt;=(AF$11+13),IF($E18="Monthly",TRUE,IF($E18="Quarterly",MOD(MONTH((AF$11+13))-N($F18),3)=0,MONTH((AF$11+13))=N($F18))))),$C18,""))))</f>
        <v>0</v>
      </c>
      <c r="AG18" s="25">
        <f>IF(OR($B18="",N($C18)=0),"",IF($E18="Every paycheck",$C18,IF(N($D18)=0,"",IF(OR(AND(DATE(YEAR(AG$11),MONTH(AG$11),MIN($D18,DAY(EOMONTH(AG$11,0))))&gt;=AG$11,DATE(YEAR(AG$11),MONTH(AG$11),MIN($D18,DAY(EOMONTH(AG$11,0))))&lt;=(AG$11+13),IF($E18="Monthly",TRUE,IF($E18="Quarterly",MOD(MONTH(AG$11)-N($F18),3)=0,MONTH(AG$11)=N($F18)))),AND(DATE(YEAR((AG$11+13)),MONTH((AG$11+13)),MIN($D18,DAY(EOMONTH((AG$11+13),0))))&gt;=AG$11,DATE(YEAR((AG$11+13)),MONTH((AG$11+13)),MIN($D18,DAY(EOMONTH((AG$11+13),0))))&lt;=(AG$11+13),IF($E18="Monthly",TRUE,IF($E18="Quarterly",MOD(MONTH((AG$11+13))-N($F18),3)=0,MONTH((AG$11+13))=N($F18))))),$C18,""))))</f>
        <v>0</v>
      </c>
      <c r="AH18" s="25">
        <f>IF(OR($B18="",N($C18)=0),"",IF($E18="Every paycheck",$C18,IF(N($D18)=0,"",IF(OR(AND(DATE(YEAR(AH$11),MONTH(AH$11),MIN($D18,DAY(EOMONTH(AH$11,0))))&gt;=AH$11,DATE(YEAR(AH$11),MONTH(AH$11),MIN($D18,DAY(EOMONTH(AH$11,0))))&lt;=(AH$11+13),IF($E18="Monthly",TRUE,IF($E18="Quarterly",MOD(MONTH(AH$11)-N($F18),3)=0,MONTH(AH$11)=N($F18)))),AND(DATE(YEAR((AH$11+13)),MONTH((AH$11+13)),MIN($D18,DAY(EOMONTH((AH$11+13),0))))&gt;=AH$11,DATE(YEAR((AH$11+13)),MONTH((AH$11+13)),MIN($D18,DAY(EOMONTH((AH$11+13),0))))&lt;=(AH$11+13),IF($E18="Monthly",TRUE,IF($E18="Quarterly",MOD(MONTH((AH$11+13))-N($F18),3)=0,MONTH((AH$11+13))=N($F18))))),$C18,""))))</f>
        <v>0</v>
      </c>
    </row>
    <row r="19" spans="2:34">
      <c r="B19" s="21" t="s">
        <v>20</v>
      </c>
      <c r="C19" s="22">
        <v>60</v>
      </c>
      <c r="D19" s="23">
        <v>18</v>
      </c>
      <c r="E19" s="24" t="s">
        <v>14</v>
      </c>
      <c r="F19" s="23"/>
      <c r="I19" s="25">
        <f>IF(OR($B19="",N($C19)=0),"",IF($E19="Every paycheck",$C19,IF(N($D19)=0,"",IF(OR(AND(DATE(YEAR(I$11),MONTH(I$11),MIN($D19,DAY(EOMONTH(I$11,0))))&gt;=I$11,DATE(YEAR(I$11),MONTH(I$11),MIN($D19,DAY(EOMONTH(I$11,0))))&lt;=(I$11+13),IF($E19="Monthly",TRUE,IF($E19="Quarterly",MOD(MONTH(I$11)-N($F19),3)=0,MONTH(I$11)=N($F19)))),AND(DATE(YEAR((I$11+13)),MONTH((I$11+13)),MIN($D19,DAY(EOMONTH((I$11+13),0))))&gt;=I$11,DATE(YEAR((I$11+13)),MONTH((I$11+13)),MIN($D19,DAY(EOMONTH((I$11+13),0))))&lt;=(I$11+13),IF($E19="Monthly",TRUE,IF($E19="Quarterly",MOD(MONTH((I$11+13))-N($F19),3)=0,MONTH((I$11+13))=N($F19))))),$C19,""))))</f>
        <v>0</v>
      </c>
      <c r="J19" s="25">
        <f>IF(OR($B19="",N($C19)=0),"",IF($E19="Every paycheck",$C19,IF(N($D19)=0,"",IF(OR(AND(DATE(YEAR(J$11),MONTH(J$11),MIN($D19,DAY(EOMONTH(J$11,0))))&gt;=J$11,DATE(YEAR(J$11),MONTH(J$11),MIN($D19,DAY(EOMONTH(J$11,0))))&lt;=(J$11+13),IF($E19="Monthly",TRUE,IF($E19="Quarterly",MOD(MONTH(J$11)-N($F19),3)=0,MONTH(J$11)=N($F19)))),AND(DATE(YEAR((J$11+13)),MONTH((J$11+13)),MIN($D19,DAY(EOMONTH((J$11+13),0))))&gt;=J$11,DATE(YEAR((J$11+13)),MONTH((J$11+13)),MIN($D19,DAY(EOMONTH((J$11+13),0))))&lt;=(J$11+13),IF($E19="Monthly",TRUE,IF($E19="Quarterly",MOD(MONTH((J$11+13))-N($F19),3)=0,MONTH((J$11+13))=N($F19))))),$C19,""))))</f>
        <v>0</v>
      </c>
      <c r="K19" s="25">
        <f>IF(OR($B19="",N($C19)=0),"",IF($E19="Every paycheck",$C19,IF(N($D19)=0,"",IF(OR(AND(DATE(YEAR(K$11),MONTH(K$11),MIN($D19,DAY(EOMONTH(K$11,0))))&gt;=K$11,DATE(YEAR(K$11),MONTH(K$11),MIN($D19,DAY(EOMONTH(K$11,0))))&lt;=(K$11+13),IF($E19="Monthly",TRUE,IF($E19="Quarterly",MOD(MONTH(K$11)-N($F19),3)=0,MONTH(K$11)=N($F19)))),AND(DATE(YEAR((K$11+13)),MONTH((K$11+13)),MIN($D19,DAY(EOMONTH((K$11+13),0))))&gt;=K$11,DATE(YEAR((K$11+13)),MONTH((K$11+13)),MIN($D19,DAY(EOMONTH((K$11+13),0))))&lt;=(K$11+13),IF($E19="Monthly",TRUE,IF($E19="Quarterly",MOD(MONTH((K$11+13))-N($F19),3)=0,MONTH((K$11+13))=N($F19))))),$C19,""))))</f>
        <v>0</v>
      </c>
      <c r="L19" s="25">
        <f>IF(OR($B19="",N($C19)=0),"",IF($E19="Every paycheck",$C19,IF(N($D19)=0,"",IF(OR(AND(DATE(YEAR(L$11),MONTH(L$11),MIN($D19,DAY(EOMONTH(L$11,0))))&gt;=L$11,DATE(YEAR(L$11),MONTH(L$11),MIN($D19,DAY(EOMONTH(L$11,0))))&lt;=(L$11+13),IF($E19="Monthly",TRUE,IF($E19="Quarterly",MOD(MONTH(L$11)-N($F19),3)=0,MONTH(L$11)=N($F19)))),AND(DATE(YEAR((L$11+13)),MONTH((L$11+13)),MIN($D19,DAY(EOMONTH((L$11+13),0))))&gt;=L$11,DATE(YEAR((L$11+13)),MONTH((L$11+13)),MIN($D19,DAY(EOMONTH((L$11+13),0))))&lt;=(L$11+13),IF($E19="Monthly",TRUE,IF($E19="Quarterly",MOD(MONTH((L$11+13))-N($F19),3)=0,MONTH((L$11+13))=N($F19))))),$C19,""))))</f>
        <v>0</v>
      </c>
      <c r="M19" s="25">
        <f>IF(OR($B19="",N($C19)=0),"",IF($E19="Every paycheck",$C19,IF(N($D19)=0,"",IF(OR(AND(DATE(YEAR(M$11),MONTH(M$11),MIN($D19,DAY(EOMONTH(M$11,0))))&gt;=M$11,DATE(YEAR(M$11),MONTH(M$11),MIN($D19,DAY(EOMONTH(M$11,0))))&lt;=(M$11+13),IF($E19="Monthly",TRUE,IF($E19="Quarterly",MOD(MONTH(M$11)-N($F19),3)=0,MONTH(M$11)=N($F19)))),AND(DATE(YEAR((M$11+13)),MONTH((M$11+13)),MIN($D19,DAY(EOMONTH((M$11+13),0))))&gt;=M$11,DATE(YEAR((M$11+13)),MONTH((M$11+13)),MIN($D19,DAY(EOMONTH((M$11+13),0))))&lt;=(M$11+13),IF($E19="Monthly",TRUE,IF($E19="Quarterly",MOD(MONTH((M$11+13))-N($F19),3)=0,MONTH((M$11+13))=N($F19))))),$C19,""))))</f>
        <v>0</v>
      </c>
      <c r="N19" s="25">
        <f>IF(OR($B19="",N($C19)=0),"",IF($E19="Every paycheck",$C19,IF(N($D19)=0,"",IF(OR(AND(DATE(YEAR(N$11),MONTH(N$11),MIN($D19,DAY(EOMONTH(N$11,0))))&gt;=N$11,DATE(YEAR(N$11),MONTH(N$11),MIN($D19,DAY(EOMONTH(N$11,0))))&lt;=(N$11+13),IF($E19="Monthly",TRUE,IF($E19="Quarterly",MOD(MONTH(N$11)-N($F19),3)=0,MONTH(N$11)=N($F19)))),AND(DATE(YEAR((N$11+13)),MONTH((N$11+13)),MIN($D19,DAY(EOMONTH((N$11+13),0))))&gt;=N$11,DATE(YEAR((N$11+13)),MONTH((N$11+13)),MIN($D19,DAY(EOMONTH((N$11+13),0))))&lt;=(N$11+13),IF($E19="Monthly",TRUE,IF($E19="Quarterly",MOD(MONTH((N$11+13))-N($F19),3)=0,MONTH((N$11+13))=N($F19))))),$C19,""))))</f>
        <v>0</v>
      </c>
      <c r="O19" s="25">
        <f>IF(OR($B19="",N($C19)=0),"",IF($E19="Every paycheck",$C19,IF(N($D19)=0,"",IF(OR(AND(DATE(YEAR(O$11),MONTH(O$11),MIN($D19,DAY(EOMONTH(O$11,0))))&gt;=O$11,DATE(YEAR(O$11),MONTH(O$11),MIN($D19,DAY(EOMONTH(O$11,0))))&lt;=(O$11+13),IF($E19="Monthly",TRUE,IF($E19="Quarterly",MOD(MONTH(O$11)-N($F19),3)=0,MONTH(O$11)=N($F19)))),AND(DATE(YEAR((O$11+13)),MONTH((O$11+13)),MIN($D19,DAY(EOMONTH((O$11+13),0))))&gt;=O$11,DATE(YEAR((O$11+13)),MONTH((O$11+13)),MIN($D19,DAY(EOMONTH((O$11+13),0))))&lt;=(O$11+13),IF($E19="Monthly",TRUE,IF($E19="Quarterly",MOD(MONTH((O$11+13))-N($F19),3)=0,MONTH((O$11+13))=N($F19))))),$C19,""))))</f>
        <v>0</v>
      </c>
      <c r="P19" s="25">
        <f>IF(OR($B19="",N($C19)=0),"",IF($E19="Every paycheck",$C19,IF(N($D19)=0,"",IF(OR(AND(DATE(YEAR(P$11),MONTH(P$11),MIN($D19,DAY(EOMONTH(P$11,0))))&gt;=P$11,DATE(YEAR(P$11),MONTH(P$11),MIN($D19,DAY(EOMONTH(P$11,0))))&lt;=(P$11+13),IF($E19="Monthly",TRUE,IF($E19="Quarterly",MOD(MONTH(P$11)-N($F19),3)=0,MONTH(P$11)=N($F19)))),AND(DATE(YEAR((P$11+13)),MONTH((P$11+13)),MIN($D19,DAY(EOMONTH((P$11+13),0))))&gt;=P$11,DATE(YEAR((P$11+13)),MONTH((P$11+13)),MIN($D19,DAY(EOMONTH((P$11+13),0))))&lt;=(P$11+13),IF($E19="Monthly",TRUE,IF($E19="Quarterly",MOD(MONTH((P$11+13))-N($F19),3)=0,MONTH((P$11+13))=N($F19))))),$C19,""))))</f>
        <v>0</v>
      </c>
      <c r="Q19" s="25">
        <f>IF(OR($B19="",N($C19)=0),"",IF($E19="Every paycheck",$C19,IF(N($D19)=0,"",IF(OR(AND(DATE(YEAR(Q$11),MONTH(Q$11),MIN($D19,DAY(EOMONTH(Q$11,0))))&gt;=Q$11,DATE(YEAR(Q$11),MONTH(Q$11),MIN($D19,DAY(EOMONTH(Q$11,0))))&lt;=(Q$11+13),IF($E19="Monthly",TRUE,IF($E19="Quarterly",MOD(MONTH(Q$11)-N($F19),3)=0,MONTH(Q$11)=N($F19)))),AND(DATE(YEAR((Q$11+13)),MONTH((Q$11+13)),MIN($D19,DAY(EOMONTH((Q$11+13),0))))&gt;=Q$11,DATE(YEAR((Q$11+13)),MONTH((Q$11+13)),MIN($D19,DAY(EOMONTH((Q$11+13),0))))&lt;=(Q$11+13),IF($E19="Monthly",TRUE,IF($E19="Quarterly",MOD(MONTH((Q$11+13))-N($F19),3)=0,MONTH((Q$11+13))=N($F19))))),$C19,""))))</f>
        <v>0</v>
      </c>
      <c r="R19" s="25">
        <f>IF(OR($B19="",N($C19)=0),"",IF($E19="Every paycheck",$C19,IF(N($D19)=0,"",IF(OR(AND(DATE(YEAR(R$11),MONTH(R$11),MIN($D19,DAY(EOMONTH(R$11,0))))&gt;=R$11,DATE(YEAR(R$11),MONTH(R$11),MIN($D19,DAY(EOMONTH(R$11,0))))&lt;=(R$11+13),IF($E19="Monthly",TRUE,IF($E19="Quarterly",MOD(MONTH(R$11)-N($F19),3)=0,MONTH(R$11)=N($F19)))),AND(DATE(YEAR((R$11+13)),MONTH((R$11+13)),MIN($D19,DAY(EOMONTH((R$11+13),0))))&gt;=R$11,DATE(YEAR((R$11+13)),MONTH((R$11+13)),MIN($D19,DAY(EOMONTH((R$11+13),0))))&lt;=(R$11+13),IF($E19="Monthly",TRUE,IF($E19="Quarterly",MOD(MONTH((R$11+13))-N($F19),3)=0,MONTH((R$11+13))=N($F19))))),$C19,""))))</f>
        <v>0</v>
      </c>
      <c r="S19" s="25">
        <f>IF(OR($B19="",N($C19)=0),"",IF($E19="Every paycheck",$C19,IF(N($D19)=0,"",IF(OR(AND(DATE(YEAR(S$11),MONTH(S$11),MIN($D19,DAY(EOMONTH(S$11,0))))&gt;=S$11,DATE(YEAR(S$11),MONTH(S$11),MIN($D19,DAY(EOMONTH(S$11,0))))&lt;=(S$11+13),IF($E19="Monthly",TRUE,IF($E19="Quarterly",MOD(MONTH(S$11)-N($F19),3)=0,MONTH(S$11)=N($F19)))),AND(DATE(YEAR((S$11+13)),MONTH((S$11+13)),MIN($D19,DAY(EOMONTH((S$11+13),0))))&gt;=S$11,DATE(YEAR((S$11+13)),MONTH((S$11+13)),MIN($D19,DAY(EOMONTH((S$11+13),0))))&lt;=(S$11+13),IF($E19="Monthly",TRUE,IF($E19="Quarterly",MOD(MONTH((S$11+13))-N($F19),3)=0,MONTH((S$11+13))=N($F19))))),$C19,""))))</f>
        <v>0</v>
      </c>
      <c r="T19" s="25">
        <f>IF(OR($B19="",N($C19)=0),"",IF($E19="Every paycheck",$C19,IF(N($D19)=0,"",IF(OR(AND(DATE(YEAR(T$11),MONTH(T$11),MIN($D19,DAY(EOMONTH(T$11,0))))&gt;=T$11,DATE(YEAR(T$11),MONTH(T$11),MIN($D19,DAY(EOMONTH(T$11,0))))&lt;=(T$11+13),IF($E19="Monthly",TRUE,IF($E19="Quarterly",MOD(MONTH(T$11)-N($F19),3)=0,MONTH(T$11)=N($F19)))),AND(DATE(YEAR((T$11+13)),MONTH((T$11+13)),MIN($D19,DAY(EOMONTH((T$11+13),0))))&gt;=T$11,DATE(YEAR((T$11+13)),MONTH((T$11+13)),MIN($D19,DAY(EOMONTH((T$11+13),0))))&lt;=(T$11+13),IF($E19="Monthly",TRUE,IF($E19="Quarterly",MOD(MONTH((T$11+13))-N($F19),3)=0,MONTH((T$11+13))=N($F19))))),$C19,""))))</f>
        <v>0</v>
      </c>
      <c r="U19" s="25">
        <f>IF(OR($B19="",N($C19)=0),"",IF($E19="Every paycheck",$C19,IF(N($D19)=0,"",IF(OR(AND(DATE(YEAR(U$11),MONTH(U$11),MIN($D19,DAY(EOMONTH(U$11,0))))&gt;=U$11,DATE(YEAR(U$11),MONTH(U$11),MIN($D19,DAY(EOMONTH(U$11,0))))&lt;=(U$11+13),IF($E19="Monthly",TRUE,IF($E19="Quarterly",MOD(MONTH(U$11)-N($F19),3)=0,MONTH(U$11)=N($F19)))),AND(DATE(YEAR((U$11+13)),MONTH((U$11+13)),MIN($D19,DAY(EOMONTH((U$11+13),0))))&gt;=U$11,DATE(YEAR((U$11+13)),MONTH((U$11+13)),MIN($D19,DAY(EOMONTH((U$11+13),0))))&lt;=(U$11+13),IF($E19="Monthly",TRUE,IF($E19="Quarterly",MOD(MONTH((U$11+13))-N($F19),3)=0,MONTH((U$11+13))=N($F19))))),$C19,""))))</f>
        <v>0</v>
      </c>
      <c r="V19" s="25">
        <f>IF(OR($B19="",N($C19)=0),"",IF($E19="Every paycheck",$C19,IF(N($D19)=0,"",IF(OR(AND(DATE(YEAR(V$11),MONTH(V$11),MIN($D19,DAY(EOMONTH(V$11,0))))&gt;=V$11,DATE(YEAR(V$11),MONTH(V$11),MIN($D19,DAY(EOMONTH(V$11,0))))&lt;=(V$11+13),IF($E19="Monthly",TRUE,IF($E19="Quarterly",MOD(MONTH(V$11)-N($F19),3)=0,MONTH(V$11)=N($F19)))),AND(DATE(YEAR((V$11+13)),MONTH((V$11+13)),MIN($D19,DAY(EOMONTH((V$11+13),0))))&gt;=V$11,DATE(YEAR((V$11+13)),MONTH((V$11+13)),MIN($D19,DAY(EOMONTH((V$11+13),0))))&lt;=(V$11+13),IF($E19="Monthly",TRUE,IF($E19="Quarterly",MOD(MONTH((V$11+13))-N($F19),3)=0,MONTH((V$11+13))=N($F19))))),$C19,""))))</f>
        <v>0</v>
      </c>
      <c r="W19" s="25">
        <f>IF(OR($B19="",N($C19)=0),"",IF($E19="Every paycheck",$C19,IF(N($D19)=0,"",IF(OR(AND(DATE(YEAR(W$11),MONTH(W$11),MIN($D19,DAY(EOMONTH(W$11,0))))&gt;=W$11,DATE(YEAR(W$11),MONTH(W$11),MIN($D19,DAY(EOMONTH(W$11,0))))&lt;=(W$11+13),IF($E19="Monthly",TRUE,IF($E19="Quarterly",MOD(MONTH(W$11)-N($F19),3)=0,MONTH(W$11)=N($F19)))),AND(DATE(YEAR((W$11+13)),MONTH((W$11+13)),MIN($D19,DAY(EOMONTH((W$11+13),0))))&gt;=W$11,DATE(YEAR((W$11+13)),MONTH((W$11+13)),MIN($D19,DAY(EOMONTH((W$11+13),0))))&lt;=(W$11+13),IF($E19="Monthly",TRUE,IF($E19="Quarterly",MOD(MONTH((W$11+13))-N($F19),3)=0,MONTH((W$11+13))=N($F19))))),$C19,""))))</f>
        <v>0</v>
      </c>
      <c r="X19" s="25">
        <f>IF(OR($B19="",N($C19)=0),"",IF($E19="Every paycheck",$C19,IF(N($D19)=0,"",IF(OR(AND(DATE(YEAR(X$11),MONTH(X$11),MIN($D19,DAY(EOMONTH(X$11,0))))&gt;=X$11,DATE(YEAR(X$11),MONTH(X$11),MIN($D19,DAY(EOMONTH(X$11,0))))&lt;=(X$11+13),IF($E19="Monthly",TRUE,IF($E19="Quarterly",MOD(MONTH(X$11)-N($F19),3)=0,MONTH(X$11)=N($F19)))),AND(DATE(YEAR((X$11+13)),MONTH((X$11+13)),MIN($D19,DAY(EOMONTH((X$11+13),0))))&gt;=X$11,DATE(YEAR((X$11+13)),MONTH((X$11+13)),MIN($D19,DAY(EOMONTH((X$11+13),0))))&lt;=(X$11+13),IF($E19="Monthly",TRUE,IF($E19="Quarterly",MOD(MONTH((X$11+13))-N($F19),3)=0,MONTH((X$11+13))=N($F19))))),$C19,""))))</f>
        <v>0</v>
      </c>
      <c r="Y19" s="25">
        <f>IF(OR($B19="",N($C19)=0),"",IF($E19="Every paycheck",$C19,IF(N($D19)=0,"",IF(OR(AND(DATE(YEAR(Y$11),MONTH(Y$11),MIN($D19,DAY(EOMONTH(Y$11,0))))&gt;=Y$11,DATE(YEAR(Y$11),MONTH(Y$11),MIN($D19,DAY(EOMONTH(Y$11,0))))&lt;=(Y$11+13),IF($E19="Monthly",TRUE,IF($E19="Quarterly",MOD(MONTH(Y$11)-N($F19),3)=0,MONTH(Y$11)=N($F19)))),AND(DATE(YEAR((Y$11+13)),MONTH((Y$11+13)),MIN($D19,DAY(EOMONTH((Y$11+13),0))))&gt;=Y$11,DATE(YEAR((Y$11+13)),MONTH((Y$11+13)),MIN($D19,DAY(EOMONTH((Y$11+13),0))))&lt;=(Y$11+13),IF($E19="Monthly",TRUE,IF($E19="Quarterly",MOD(MONTH((Y$11+13))-N($F19),3)=0,MONTH((Y$11+13))=N($F19))))),$C19,""))))</f>
        <v>0</v>
      </c>
      <c r="Z19" s="25">
        <f>IF(OR($B19="",N($C19)=0),"",IF($E19="Every paycheck",$C19,IF(N($D19)=0,"",IF(OR(AND(DATE(YEAR(Z$11),MONTH(Z$11),MIN($D19,DAY(EOMONTH(Z$11,0))))&gt;=Z$11,DATE(YEAR(Z$11),MONTH(Z$11),MIN($D19,DAY(EOMONTH(Z$11,0))))&lt;=(Z$11+13),IF($E19="Monthly",TRUE,IF($E19="Quarterly",MOD(MONTH(Z$11)-N($F19),3)=0,MONTH(Z$11)=N($F19)))),AND(DATE(YEAR((Z$11+13)),MONTH((Z$11+13)),MIN($D19,DAY(EOMONTH((Z$11+13),0))))&gt;=Z$11,DATE(YEAR((Z$11+13)),MONTH((Z$11+13)),MIN($D19,DAY(EOMONTH((Z$11+13),0))))&lt;=(Z$11+13),IF($E19="Monthly",TRUE,IF($E19="Quarterly",MOD(MONTH((Z$11+13))-N($F19),3)=0,MONTH((Z$11+13))=N($F19))))),$C19,""))))</f>
        <v>0</v>
      </c>
      <c r="AA19" s="25">
        <f>IF(OR($B19="",N($C19)=0),"",IF($E19="Every paycheck",$C19,IF(N($D19)=0,"",IF(OR(AND(DATE(YEAR(AA$11),MONTH(AA$11),MIN($D19,DAY(EOMONTH(AA$11,0))))&gt;=AA$11,DATE(YEAR(AA$11),MONTH(AA$11),MIN($D19,DAY(EOMONTH(AA$11,0))))&lt;=(AA$11+13),IF($E19="Monthly",TRUE,IF($E19="Quarterly",MOD(MONTH(AA$11)-N($F19),3)=0,MONTH(AA$11)=N($F19)))),AND(DATE(YEAR((AA$11+13)),MONTH((AA$11+13)),MIN($D19,DAY(EOMONTH((AA$11+13),0))))&gt;=AA$11,DATE(YEAR((AA$11+13)),MONTH((AA$11+13)),MIN($D19,DAY(EOMONTH((AA$11+13),0))))&lt;=(AA$11+13),IF($E19="Monthly",TRUE,IF($E19="Quarterly",MOD(MONTH((AA$11+13))-N($F19),3)=0,MONTH((AA$11+13))=N($F19))))),$C19,""))))</f>
        <v>0</v>
      </c>
      <c r="AB19" s="25">
        <f>IF(OR($B19="",N($C19)=0),"",IF($E19="Every paycheck",$C19,IF(N($D19)=0,"",IF(OR(AND(DATE(YEAR(AB$11),MONTH(AB$11),MIN($D19,DAY(EOMONTH(AB$11,0))))&gt;=AB$11,DATE(YEAR(AB$11),MONTH(AB$11),MIN($D19,DAY(EOMONTH(AB$11,0))))&lt;=(AB$11+13),IF($E19="Monthly",TRUE,IF($E19="Quarterly",MOD(MONTH(AB$11)-N($F19),3)=0,MONTH(AB$11)=N($F19)))),AND(DATE(YEAR((AB$11+13)),MONTH((AB$11+13)),MIN($D19,DAY(EOMONTH((AB$11+13),0))))&gt;=AB$11,DATE(YEAR((AB$11+13)),MONTH((AB$11+13)),MIN($D19,DAY(EOMONTH((AB$11+13),0))))&lt;=(AB$11+13),IF($E19="Monthly",TRUE,IF($E19="Quarterly",MOD(MONTH((AB$11+13))-N($F19),3)=0,MONTH((AB$11+13))=N($F19))))),$C19,""))))</f>
        <v>0</v>
      </c>
      <c r="AC19" s="25">
        <f>IF(OR($B19="",N($C19)=0),"",IF($E19="Every paycheck",$C19,IF(N($D19)=0,"",IF(OR(AND(DATE(YEAR(AC$11),MONTH(AC$11),MIN($D19,DAY(EOMONTH(AC$11,0))))&gt;=AC$11,DATE(YEAR(AC$11),MONTH(AC$11),MIN($D19,DAY(EOMONTH(AC$11,0))))&lt;=(AC$11+13),IF($E19="Monthly",TRUE,IF($E19="Quarterly",MOD(MONTH(AC$11)-N($F19),3)=0,MONTH(AC$11)=N($F19)))),AND(DATE(YEAR((AC$11+13)),MONTH((AC$11+13)),MIN($D19,DAY(EOMONTH((AC$11+13),0))))&gt;=AC$11,DATE(YEAR((AC$11+13)),MONTH((AC$11+13)),MIN($D19,DAY(EOMONTH((AC$11+13),0))))&lt;=(AC$11+13),IF($E19="Monthly",TRUE,IF($E19="Quarterly",MOD(MONTH((AC$11+13))-N($F19),3)=0,MONTH((AC$11+13))=N($F19))))),$C19,""))))</f>
        <v>0</v>
      </c>
      <c r="AD19" s="25">
        <f>IF(OR($B19="",N($C19)=0),"",IF($E19="Every paycheck",$C19,IF(N($D19)=0,"",IF(OR(AND(DATE(YEAR(AD$11),MONTH(AD$11),MIN($D19,DAY(EOMONTH(AD$11,0))))&gt;=AD$11,DATE(YEAR(AD$11),MONTH(AD$11),MIN($D19,DAY(EOMONTH(AD$11,0))))&lt;=(AD$11+13),IF($E19="Monthly",TRUE,IF($E19="Quarterly",MOD(MONTH(AD$11)-N($F19),3)=0,MONTH(AD$11)=N($F19)))),AND(DATE(YEAR((AD$11+13)),MONTH((AD$11+13)),MIN($D19,DAY(EOMONTH((AD$11+13),0))))&gt;=AD$11,DATE(YEAR((AD$11+13)),MONTH((AD$11+13)),MIN($D19,DAY(EOMONTH((AD$11+13),0))))&lt;=(AD$11+13),IF($E19="Monthly",TRUE,IF($E19="Quarterly",MOD(MONTH((AD$11+13))-N($F19),3)=0,MONTH((AD$11+13))=N($F19))))),$C19,""))))</f>
        <v>0</v>
      </c>
      <c r="AE19" s="25">
        <f>IF(OR($B19="",N($C19)=0),"",IF($E19="Every paycheck",$C19,IF(N($D19)=0,"",IF(OR(AND(DATE(YEAR(AE$11),MONTH(AE$11),MIN($D19,DAY(EOMONTH(AE$11,0))))&gt;=AE$11,DATE(YEAR(AE$11),MONTH(AE$11),MIN($D19,DAY(EOMONTH(AE$11,0))))&lt;=(AE$11+13),IF($E19="Monthly",TRUE,IF($E19="Quarterly",MOD(MONTH(AE$11)-N($F19),3)=0,MONTH(AE$11)=N($F19)))),AND(DATE(YEAR((AE$11+13)),MONTH((AE$11+13)),MIN($D19,DAY(EOMONTH((AE$11+13),0))))&gt;=AE$11,DATE(YEAR((AE$11+13)),MONTH((AE$11+13)),MIN($D19,DAY(EOMONTH((AE$11+13),0))))&lt;=(AE$11+13),IF($E19="Monthly",TRUE,IF($E19="Quarterly",MOD(MONTH((AE$11+13))-N($F19),3)=0,MONTH((AE$11+13))=N($F19))))),$C19,""))))</f>
        <v>0</v>
      </c>
      <c r="AF19" s="25">
        <f>IF(OR($B19="",N($C19)=0),"",IF($E19="Every paycheck",$C19,IF(N($D19)=0,"",IF(OR(AND(DATE(YEAR(AF$11),MONTH(AF$11),MIN($D19,DAY(EOMONTH(AF$11,0))))&gt;=AF$11,DATE(YEAR(AF$11),MONTH(AF$11),MIN($D19,DAY(EOMONTH(AF$11,0))))&lt;=(AF$11+13),IF($E19="Monthly",TRUE,IF($E19="Quarterly",MOD(MONTH(AF$11)-N($F19),3)=0,MONTH(AF$11)=N($F19)))),AND(DATE(YEAR((AF$11+13)),MONTH((AF$11+13)),MIN($D19,DAY(EOMONTH((AF$11+13),0))))&gt;=AF$11,DATE(YEAR((AF$11+13)),MONTH((AF$11+13)),MIN($D19,DAY(EOMONTH((AF$11+13),0))))&lt;=(AF$11+13),IF($E19="Monthly",TRUE,IF($E19="Quarterly",MOD(MONTH((AF$11+13))-N($F19),3)=0,MONTH((AF$11+13))=N($F19))))),$C19,""))))</f>
        <v>0</v>
      </c>
      <c r="AG19" s="25">
        <f>IF(OR($B19="",N($C19)=0),"",IF($E19="Every paycheck",$C19,IF(N($D19)=0,"",IF(OR(AND(DATE(YEAR(AG$11),MONTH(AG$11),MIN($D19,DAY(EOMONTH(AG$11,0))))&gt;=AG$11,DATE(YEAR(AG$11),MONTH(AG$11),MIN($D19,DAY(EOMONTH(AG$11,0))))&lt;=(AG$11+13),IF($E19="Monthly",TRUE,IF($E19="Quarterly",MOD(MONTH(AG$11)-N($F19),3)=0,MONTH(AG$11)=N($F19)))),AND(DATE(YEAR((AG$11+13)),MONTH((AG$11+13)),MIN($D19,DAY(EOMONTH((AG$11+13),0))))&gt;=AG$11,DATE(YEAR((AG$11+13)),MONTH((AG$11+13)),MIN($D19,DAY(EOMONTH((AG$11+13),0))))&lt;=(AG$11+13),IF($E19="Monthly",TRUE,IF($E19="Quarterly",MOD(MONTH((AG$11+13))-N($F19),3)=0,MONTH((AG$11+13))=N($F19))))),$C19,""))))</f>
        <v>0</v>
      </c>
      <c r="AH19" s="25">
        <f>IF(OR($B19="",N($C19)=0),"",IF($E19="Every paycheck",$C19,IF(N($D19)=0,"",IF(OR(AND(DATE(YEAR(AH$11),MONTH(AH$11),MIN($D19,DAY(EOMONTH(AH$11,0))))&gt;=AH$11,DATE(YEAR(AH$11),MONTH(AH$11),MIN($D19,DAY(EOMONTH(AH$11,0))))&lt;=(AH$11+13),IF($E19="Monthly",TRUE,IF($E19="Quarterly",MOD(MONTH(AH$11)-N($F19),3)=0,MONTH(AH$11)=N($F19)))),AND(DATE(YEAR((AH$11+13)),MONTH((AH$11+13)),MIN($D19,DAY(EOMONTH((AH$11+13),0))))&gt;=AH$11,DATE(YEAR((AH$11+13)),MONTH((AH$11+13)),MIN($D19,DAY(EOMONTH((AH$11+13),0))))&lt;=(AH$11+13),IF($E19="Monthly",TRUE,IF($E19="Quarterly",MOD(MONTH((AH$11+13))-N($F19),3)=0,MONTH((AH$11+13))=N($F19))))),$C19,""))))</f>
        <v>0</v>
      </c>
    </row>
    <row r="20" spans="2:34">
      <c r="B20" s="21" t="s">
        <v>21</v>
      </c>
      <c r="C20" s="22">
        <v>95</v>
      </c>
      <c r="D20" s="23">
        <v>22</v>
      </c>
      <c r="E20" s="24" t="s">
        <v>14</v>
      </c>
      <c r="F20" s="23"/>
      <c r="I20" s="25">
        <f>IF(OR($B20="",N($C20)=0),"",IF($E20="Every paycheck",$C20,IF(N($D20)=0,"",IF(OR(AND(DATE(YEAR(I$11),MONTH(I$11),MIN($D20,DAY(EOMONTH(I$11,0))))&gt;=I$11,DATE(YEAR(I$11),MONTH(I$11),MIN($D20,DAY(EOMONTH(I$11,0))))&lt;=(I$11+13),IF($E20="Monthly",TRUE,IF($E20="Quarterly",MOD(MONTH(I$11)-N($F20),3)=0,MONTH(I$11)=N($F20)))),AND(DATE(YEAR((I$11+13)),MONTH((I$11+13)),MIN($D20,DAY(EOMONTH((I$11+13),0))))&gt;=I$11,DATE(YEAR((I$11+13)),MONTH((I$11+13)),MIN($D20,DAY(EOMONTH((I$11+13),0))))&lt;=(I$11+13),IF($E20="Monthly",TRUE,IF($E20="Quarterly",MOD(MONTH((I$11+13))-N($F20),3)=0,MONTH((I$11+13))=N($F20))))),$C20,""))))</f>
        <v>0</v>
      </c>
      <c r="J20" s="25">
        <f>IF(OR($B20="",N($C20)=0),"",IF($E20="Every paycheck",$C20,IF(N($D20)=0,"",IF(OR(AND(DATE(YEAR(J$11),MONTH(J$11),MIN($D20,DAY(EOMONTH(J$11,0))))&gt;=J$11,DATE(YEAR(J$11),MONTH(J$11),MIN($D20,DAY(EOMONTH(J$11,0))))&lt;=(J$11+13),IF($E20="Monthly",TRUE,IF($E20="Quarterly",MOD(MONTH(J$11)-N($F20),3)=0,MONTH(J$11)=N($F20)))),AND(DATE(YEAR((J$11+13)),MONTH((J$11+13)),MIN($D20,DAY(EOMONTH((J$11+13),0))))&gt;=J$11,DATE(YEAR((J$11+13)),MONTH((J$11+13)),MIN($D20,DAY(EOMONTH((J$11+13),0))))&lt;=(J$11+13),IF($E20="Monthly",TRUE,IF($E20="Quarterly",MOD(MONTH((J$11+13))-N($F20),3)=0,MONTH((J$11+13))=N($F20))))),$C20,""))))</f>
        <v>0</v>
      </c>
      <c r="K20" s="25">
        <f>IF(OR($B20="",N($C20)=0),"",IF($E20="Every paycheck",$C20,IF(N($D20)=0,"",IF(OR(AND(DATE(YEAR(K$11),MONTH(K$11),MIN($D20,DAY(EOMONTH(K$11,0))))&gt;=K$11,DATE(YEAR(K$11),MONTH(K$11),MIN($D20,DAY(EOMONTH(K$11,0))))&lt;=(K$11+13),IF($E20="Monthly",TRUE,IF($E20="Quarterly",MOD(MONTH(K$11)-N($F20),3)=0,MONTH(K$11)=N($F20)))),AND(DATE(YEAR((K$11+13)),MONTH((K$11+13)),MIN($D20,DAY(EOMONTH((K$11+13),0))))&gt;=K$11,DATE(YEAR((K$11+13)),MONTH((K$11+13)),MIN($D20,DAY(EOMONTH((K$11+13),0))))&lt;=(K$11+13),IF($E20="Monthly",TRUE,IF($E20="Quarterly",MOD(MONTH((K$11+13))-N($F20),3)=0,MONTH((K$11+13))=N($F20))))),$C20,""))))</f>
        <v>0</v>
      </c>
      <c r="L20" s="25">
        <f>IF(OR($B20="",N($C20)=0),"",IF($E20="Every paycheck",$C20,IF(N($D20)=0,"",IF(OR(AND(DATE(YEAR(L$11),MONTH(L$11),MIN($D20,DAY(EOMONTH(L$11,0))))&gt;=L$11,DATE(YEAR(L$11),MONTH(L$11),MIN($D20,DAY(EOMONTH(L$11,0))))&lt;=(L$11+13),IF($E20="Monthly",TRUE,IF($E20="Quarterly",MOD(MONTH(L$11)-N($F20),3)=0,MONTH(L$11)=N($F20)))),AND(DATE(YEAR((L$11+13)),MONTH((L$11+13)),MIN($D20,DAY(EOMONTH((L$11+13),0))))&gt;=L$11,DATE(YEAR((L$11+13)),MONTH((L$11+13)),MIN($D20,DAY(EOMONTH((L$11+13),0))))&lt;=(L$11+13),IF($E20="Monthly",TRUE,IF($E20="Quarterly",MOD(MONTH((L$11+13))-N($F20),3)=0,MONTH((L$11+13))=N($F20))))),$C20,""))))</f>
        <v>0</v>
      </c>
      <c r="M20" s="25">
        <f>IF(OR($B20="",N($C20)=0),"",IF($E20="Every paycheck",$C20,IF(N($D20)=0,"",IF(OR(AND(DATE(YEAR(M$11),MONTH(M$11),MIN($D20,DAY(EOMONTH(M$11,0))))&gt;=M$11,DATE(YEAR(M$11),MONTH(M$11),MIN($D20,DAY(EOMONTH(M$11,0))))&lt;=(M$11+13),IF($E20="Monthly",TRUE,IF($E20="Quarterly",MOD(MONTH(M$11)-N($F20),3)=0,MONTH(M$11)=N($F20)))),AND(DATE(YEAR((M$11+13)),MONTH((M$11+13)),MIN($D20,DAY(EOMONTH((M$11+13),0))))&gt;=M$11,DATE(YEAR((M$11+13)),MONTH((M$11+13)),MIN($D20,DAY(EOMONTH((M$11+13),0))))&lt;=(M$11+13),IF($E20="Monthly",TRUE,IF($E20="Quarterly",MOD(MONTH((M$11+13))-N($F20),3)=0,MONTH((M$11+13))=N($F20))))),$C20,""))))</f>
        <v>0</v>
      </c>
      <c r="N20" s="25">
        <f>IF(OR($B20="",N($C20)=0),"",IF($E20="Every paycheck",$C20,IF(N($D20)=0,"",IF(OR(AND(DATE(YEAR(N$11),MONTH(N$11),MIN($D20,DAY(EOMONTH(N$11,0))))&gt;=N$11,DATE(YEAR(N$11),MONTH(N$11),MIN($D20,DAY(EOMONTH(N$11,0))))&lt;=(N$11+13),IF($E20="Monthly",TRUE,IF($E20="Quarterly",MOD(MONTH(N$11)-N($F20),3)=0,MONTH(N$11)=N($F20)))),AND(DATE(YEAR((N$11+13)),MONTH((N$11+13)),MIN($D20,DAY(EOMONTH((N$11+13),0))))&gt;=N$11,DATE(YEAR((N$11+13)),MONTH((N$11+13)),MIN($D20,DAY(EOMONTH((N$11+13),0))))&lt;=(N$11+13),IF($E20="Monthly",TRUE,IF($E20="Quarterly",MOD(MONTH((N$11+13))-N($F20),3)=0,MONTH((N$11+13))=N($F20))))),$C20,""))))</f>
        <v>0</v>
      </c>
      <c r="O20" s="25">
        <f>IF(OR($B20="",N($C20)=0),"",IF($E20="Every paycheck",$C20,IF(N($D20)=0,"",IF(OR(AND(DATE(YEAR(O$11),MONTH(O$11),MIN($D20,DAY(EOMONTH(O$11,0))))&gt;=O$11,DATE(YEAR(O$11),MONTH(O$11),MIN($D20,DAY(EOMONTH(O$11,0))))&lt;=(O$11+13),IF($E20="Monthly",TRUE,IF($E20="Quarterly",MOD(MONTH(O$11)-N($F20),3)=0,MONTH(O$11)=N($F20)))),AND(DATE(YEAR((O$11+13)),MONTH((O$11+13)),MIN($D20,DAY(EOMONTH((O$11+13),0))))&gt;=O$11,DATE(YEAR((O$11+13)),MONTH((O$11+13)),MIN($D20,DAY(EOMONTH((O$11+13),0))))&lt;=(O$11+13),IF($E20="Monthly",TRUE,IF($E20="Quarterly",MOD(MONTH((O$11+13))-N($F20),3)=0,MONTH((O$11+13))=N($F20))))),$C20,""))))</f>
        <v>0</v>
      </c>
      <c r="P20" s="25">
        <f>IF(OR($B20="",N($C20)=0),"",IF($E20="Every paycheck",$C20,IF(N($D20)=0,"",IF(OR(AND(DATE(YEAR(P$11),MONTH(P$11),MIN($D20,DAY(EOMONTH(P$11,0))))&gt;=P$11,DATE(YEAR(P$11),MONTH(P$11),MIN($D20,DAY(EOMONTH(P$11,0))))&lt;=(P$11+13),IF($E20="Monthly",TRUE,IF($E20="Quarterly",MOD(MONTH(P$11)-N($F20),3)=0,MONTH(P$11)=N($F20)))),AND(DATE(YEAR((P$11+13)),MONTH((P$11+13)),MIN($D20,DAY(EOMONTH((P$11+13),0))))&gt;=P$11,DATE(YEAR((P$11+13)),MONTH((P$11+13)),MIN($D20,DAY(EOMONTH((P$11+13),0))))&lt;=(P$11+13),IF($E20="Monthly",TRUE,IF($E20="Quarterly",MOD(MONTH((P$11+13))-N($F20),3)=0,MONTH((P$11+13))=N($F20))))),$C20,""))))</f>
        <v>0</v>
      </c>
      <c r="Q20" s="25">
        <f>IF(OR($B20="",N($C20)=0),"",IF($E20="Every paycheck",$C20,IF(N($D20)=0,"",IF(OR(AND(DATE(YEAR(Q$11),MONTH(Q$11),MIN($D20,DAY(EOMONTH(Q$11,0))))&gt;=Q$11,DATE(YEAR(Q$11),MONTH(Q$11),MIN($D20,DAY(EOMONTH(Q$11,0))))&lt;=(Q$11+13),IF($E20="Monthly",TRUE,IF($E20="Quarterly",MOD(MONTH(Q$11)-N($F20),3)=0,MONTH(Q$11)=N($F20)))),AND(DATE(YEAR((Q$11+13)),MONTH((Q$11+13)),MIN($D20,DAY(EOMONTH((Q$11+13),0))))&gt;=Q$11,DATE(YEAR((Q$11+13)),MONTH((Q$11+13)),MIN($D20,DAY(EOMONTH((Q$11+13),0))))&lt;=(Q$11+13),IF($E20="Monthly",TRUE,IF($E20="Quarterly",MOD(MONTH((Q$11+13))-N($F20),3)=0,MONTH((Q$11+13))=N($F20))))),$C20,""))))</f>
        <v>0</v>
      </c>
      <c r="R20" s="25">
        <f>IF(OR($B20="",N($C20)=0),"",IF($E20="Every paycheck",$C20,IF(N($D20)=0,"",IF(OR(AND(DATE(YEAR(R$11),MONTH(R$11),MIN($D20,DAY(EOMONTH(R$11,0))))&gt;=R$11,DATE(YEAR(R$11),MONTH(R$11),MIN($D20,DAY(EOMONTH(R$11,0))))&lt;=(R$11+13),IF($E20="Monthly",TRUE,IF($E20="Quarterly",MOD(MONTH(R$11)-N($F20),3)=0,MONTH(R$11)=N($F20)))),AND(DATE(YEAR((R$11+13)),MONTH((R$11+13)),MIN($D20,DAY(EOMONTH((R$11+13),0))))&gt;=R$11,DATE(YEAR((R$11+13)),MONTH((R$11+13)),MIN($D20,DAY(EOMONTH((R$11+13),0))))&lt;=(R$11+13),IF($E20="Monthly",TRUE,IF($E20="Quarterly",MOD(MONTH((R$11+13))-N($F20),3)=0,MONTH((R$11+13))=N($F20))))),$C20,""))))</f>
        <v>0</v>
      </c>
      <c r="S20" s="25">
        <f>IF(OR($B20="",N($C20)=0),"",IF($E20="Every paycheck",$C20,IF(N($D20)=0,"",IF(OR(AND(DATE(YEAR(S$11),MONTH(S$11),MIN($D20,DAY(EOMONTH(S$11,0))))&gt;=S$11,DATE(YEAR(S$11),MONTH(S$11),MIN($D20,DAY(EOMONTH(S$11,0))))&lt;=(S$11+13),IF($E20="Monthly",TRUE,IF($E20="Quarterly",MOD(MONTH(S$11)-N($F20),3)=0,MONTH(S$11)=N($F20)))),AND(DATE(YEAR((S$11+13)),MONTH((S$11+13)),MIN($D20,DAY(EOMONTH((S$11+13),0))))&gt;=S$11,DATE(YEAR((S$11+13)),MONTH((S$11+13)),MIN($D20,DAY(EOMONTH((S$11+13),0))))&lt;=(S$11+13),IF($E20="Monthly",TRUE,IF($E20="Quarterly",MOD(MONTH((S$11+13))-N($F20),3)=0,MONTH((S$11+13))=N($F20))))),$C20,""))))</f>
        <v>0</v>
      </c>
      <c r="T20" s="25">
        <f>IF(OR($B20="",N($C20)=0),"",IF($E20="Every paycheck",$C20,IF(N($D20)=0,"",IF(OR(AND(DATE(YEAR(T$11),MONTH(T$11),MIN($D20,DAY(EOMONTH(T$11,0))))&gt;=T$11,DATE(YEAR(T$11),MONTH(T$11),MIN($D20,DAY(EOMONTH(T$11,0))))&lt;=(T$11+13),IF($E20="Monthly",TRUE,IF($E20="Quarterly",MOD(MONTH(T$11)-N($F20),3)=0,MONTH(T$11)=N($F20)))),AND(DATE(YEAR((T$11+13)),MONTH((T$11+13)),MIN($D20,DAY(EOMONTH((T$11+13),0))))&gt;=T$11,DATE(YEAR((T$11+13)),MONTH((T$11+13)),MIN($D20,DAY(EOMONTH((T$11+13),0))))&lt;=(T$11+13),IF($E20="Monthly",TRUE,IF($E20="Quarterly",MOD(MONTH((T$11+13))-N($F20),3)=0,MONTH((T$11+13))=N($F20))))),$C20,""))))</f>
        <v>0</v>
      </c>
      <c r="U20" s="25">
        <f>IF(OR($B20="",N($C20)=0),"",IF($E20="Every paycheck",$C20,IF(N($D20)=0,"",IF(OR(AND(DATE(YEAR(U$11),MONTH(U$11),MIN($D20,DAY(EOMONTH(U$11,0))))&gt;=U$11,DATE(YEAR(U$11),MONTH(U$11),MIN($D20,DAY(EOMONTH(U$11,0))))&lt;=(U$11+13),IF($E20="Monthly",TRUE,IF($E20="Quarterly",MOD(MONTH(U$11)-N($F20),3)=0,MONTH(U$11)=N($F20)))),AND(DATE(YEAR((U$11+13)),MONTH((U$11+13)),MIN($D20,DAY(EOMONTH((U$11+13),0))))&gt;=U$11,DATE(YEAR((U$11+13)),MONTH((U$11+13)),MIN($D20,DAY(EOMONTH((U$11+13),0))))&lt;=(U$11+13),IF($E20="Monthly",TRUE,IF($E20="Quarterly",MOD(MONTH((U$11+13))-N($F20),3)=0,MONTH((U$11+13))=N($F20))))),$C20,""))))</f>
        <v>0</v>
      </c>
      <c r="V20" s="25">
        <f>IF(OR($B20="",N($C20)=0),"",IF($E20="Every paycheck",$C20,IF(N($D20)=0,"",IF(OR(AND(DATE(YEAR(V$11),MONTH(V$11),MIN($D20,DAY(EOMONTH(V$11,0))))&gt;=V$11,DATE(YEAR(V$11),MONTH(V$11),MIN($D20,DAY(EOMONTH(V$11,0))))&lt;=(V$11+13),IF($E20="Monthly",TRUE,IF($E20="Quarterly",MOD(MONTH(V$11)-N($F20),3)=0,MONTH(V$11)=N($F20)))),AND(DATE(YEAR((V$11+13)),MONTH((V$11+13)),MIN($D20,DAY(EOMONTH((V$11+13),0))))&gt;=V$11,DATE(YEAR((V$11+13)),MONTH((V$11+13)),MIN($D20,DAY(EOMONTH((V$11+13),0))))&lt;=(V$11+13),IF($E20="Monthly",TRUE,IF($E20="Quarterly",MOD(MONTH((V$11+13))-N($F20),3)=0,MONTH((V$11+13))=N($F20))))),$C20,""))))</f>
        <v>0</v>
      </c>
      <c r="W20" s="25">
        <f>IF(OR($B20="",N($C20)=0),"",IF($E20="Every paycheck",$C20,IF(N($D20)=0,"",IF(OR(AND(DATE(YEAR(W$11),MONTH(W$11),MIN($D20,DAY(EOMONTH(W$11,0))))&gt;=W$11,DATE(YEAR(W$11),MONTH(W$11),MIN($D20,DAY(EOMONTH(W$11,0))))&lt;=(W$11+13),IF($E20="Monthly",TRUE,IF($E20="Quarterly",MOD(MONTH(W$11)-N($F20),3)=0,MONTH(W$11)=N($F20)))),AND(DATE(YEAR((W$11+13)),MONTH((W$11+13)),MIN($D20,DAY(EOMONTH((W$11+13),0))))&gt;=W$11,DATE(YEAR((W$11+13)),MONTH((W$11+13)),MIN($D20,DAY(EOMONTH((W$11+13),0))))&lt;=(W$11+13),IF($E20="Monthly",TRUE,IF($E20="Quarterly",MOD(MONTH((W$11+13))-N($F20),3)=0,MONTH((W$11+13))=N($F20))))),$C20,""))))</f>
        <v>0</v>
      </c>
      <c r="X20" s="25">
        <f>IF(OR($B20="",N($C20)=0),"",IF($E20="Every paycheck",$C20,IF(N($D20)=0,"",IF(OR(AND(DATE(YEAR(X$11),MONTH(X$11),MIN($D20,DAY(EOMONTH(X$11,0))))&gt;=X$11,DATE(YEAR(X$11),MONTH(X$11),MIN($D20,DAY(EOMONTH(X$11,0))))&lt;=(X$11+13),IF($E20="Monthly",TRUE,IF($E20="Quarterly",MOD(MONTH(X$11)-N($F20),3)=0,MONTH(X$11)=N($F20)))),AND(DATE(YEAR((X$11+13)),MONTH((X$11+13)),MIN($D20,DAY(EOMONTH((X$11+13),0))))&gt;=X$11,DATE(YEAR((X$11+13)),MONTH((X$11+13)),MIN($D20,DAY(EOMONTH((X$11+13),0))))&lt;=(X$11+13),IF($E20="Monthly",TRUE,IF($E20="Quarterly",MOD(MONTH((X$11+13))-N($F20),3)=0,MONTH((X$11+13))=N($F20))))),$C20,""))))</f>
        <v>0</v>
      </c>
      <c r="Y20" s="25">
        <f>IF(OR($B20="",N($C20)=0),"",IF($E20="Every paycheck",$C20,IF(N($D20)=0,"",IF(OR(AND(DATE(YEAR(Y$11),MONTH(Y$11),MIN($D20,DAY(EOMONTH(Y$11,0))))&gt;=Y$11,DATE(YEAR(Y$11),MONTH(Y$11),MIN($D20,DAY(EOMONTH(Y$11,0))))&lt;=(Y$11+13),IF($E20="Monthly",TRUE,IF($E20="Quarterly",MOD(MONTH(Y$11)-N($F20),3)=0,MONTH(Y$11)=N($F20)))),AND(DATE(YEAR((Y$11+13)),MONTH((Y$11+13)),MIN($D20,DAY(EOMONTH((Y$11+13),0))))&gt;=Y$11,DATE(YEAR((Y$11+13)),MONTH((Y$11+13)),MIN($D20,DAY(EOMONTH((Y$11+13),0))))&lt;=(Y$11+13),IF($E20="Monthly",TRUE,IF($E20="Quarterly",MOD(MONTH((Y$11+13))-N($F20),3)=0,MONTH((Y$11+13))=N($F20))))),$C20,""))))</f>
        <v>0</v>
      </c>
      <c r="Z20" s="25">
        <f>IF(OR($B20="",N($C20)=0),"",IF($E20="Every paycheck",$C20,IF(N($D20)=0,"",IF(OR(AND(DATE(YEAR(Z$11),MONTH(Z$11),MIN($D20,DAY(EOMONTH(Z$11,0))))&gt;=Z$11,DATE(YEAR(Z$11),MONTH(Z$11),MIN($D20,DAY(EOMONTH(Z$11,0))))&lt;=(Z$11+13),IF($E20="Monthly",TRUE,IF($E20="Quarterly",MOD(MONTH(Z$11)-N($F20),3)=0,MONTH(Z$11)=N($F20)))),AND(DATE(YEAR((Z$11+13)),MONTH((Z$11+13)),MIN($D20,DAY(EOMONTH((Z$11+13),0))))&gt;=Z$11,DATE(YEAR((Z$11+13)),MONTH((Z$11+13)),MIN($D20,DAY(EOMONTH((Z$11+13),0))))&lt;=(Z$11+13),IF($E20="Monthly",TRUE,IF($E20="Quarterly",MOD(MONTH((Z$11+13))-N($F20),3)=0,MONTH((Z$11+13))=N($F20))))),$C20,""))))</f>
        <v>0</v>
      </c>
      <c r="AA20" s="25">
        <f>IF(OR($B20="",N($C20)=0),"",IF($E20="Every paycheck",$C20,IF(N($D20)=0,"",IF(OR(AND(DATE(YEAR(AA$11),MONTH(AA$11),MIN($D20,DAY(EOMONTH(AA$11,0))))&gt;=AA$11,DATE(YEAR(AA$11),MONTH(AA$11),MIN($D20,DAY(EOMONTH(AA$11,0))))&lt;=(AA$11+13),IF($E20="Monthly",TRUE,IF($E20="Quarterly",MOD(MONTH(AA$11)-N($F20),3)=0,MONTH(AA$11)=N($F20)))),AND(DATE(YEAR((AA$11+13)),MONTH((AA$11+13)),MIN($D20,DAY(EOMONTH((AA$11+13),0))))&gt;=AA$11,DATE(YEAR((AA$11+13)),MONTH((AA$11+13)),MIN($D20,DAY(EOMONTH((AA$11+13),0))))&lt;=(AA$11+13),IF($E20="Monthly",TRUE,IF($E20="Quarterly",MOD(MONTH((AA$11+13))-N($F20),3)=0,MONTH((AA$11+13))=N($F20))))),$C20,""))))</f>
        <v>0</v>
      </c>
      <c r="AB20" s="25">
        <f>IF(OR($B20="",N($C20)=0),"",IF($E20="Every paycheck",$C20,IF(N($D20)=0,"",IF(OR(AND(DATE(YEAR(AB$11),MONTH(AB$11),MIN($D20,DAY(EOMONTH(AB$11,0))))&gt;=AB$11,DATE(YEAR(AB$11),MONTH(AB$11),MIN($D20,DAY(EOMONTH(AB$11,0))))&lt;=(AB$11+13),IF($E20="Monthly",TRUE,IF($E20="Quarterly",MOD(MONTH(AB$11)-N($F20),3)=0,MONTH(AB$11)=N($F20)))),AND(DATE(YEAR((AB$11+13)),MONTH((AB$11+13)),MIN($D20,DAY(EOMONTH((AB$11+13),0))))&gt;=AB$11,DATE(YEAR((AB$11+13)),MONTH((AB$11+13)),MIN($D20,DAY(EOMONTH((AB$11+13),0))))&lt;=(AB$11+13),IF($E20="Monthly",TRUE,IF($E20="Quarterly",MOD(MONTH((AB$11+13))-N($F20),3)=0,MONTH((AB$11+13))=N($F20))))),$C20,""))))</f>
        <v>0</v>
      </c>
      <c r="AC20" s="25">
        <f>IF(OR($B20="",N($C20)=0),"",IF($E20="Every paycheck",$C20,IF(N($D20)=0,"",IF(OR(AND(DATE(YEAR(AC$11),MONTH(AC$11),MIN($D20,DAY(EOMONTH(AC$11,0))))&gt;=AC$11,DATE(YEAR(AC$11),MONTH(AC$11),MIN($D20,DAY(EOMONTH(AC$11,0))))&lt;=(AC$11+13),IF($E20="Monthly",TRUE,IF($E20="Quarterly",MOD(MONTH(AC$11)-N($F20),3)=0,MONTH(AC$11)=N($F20)))),AND(DATE(YEAR((AC$11+13)),MONTH((AC$11+13)),MIN($D20,DAY(EOMONTH((AC$11+13),0))))&gt;=AC$11,DATE(YEAR((AC$11+13)),MONTH((AC$11+13)),MIN($D20,DAY(EOMONTH((AC$11+13),0))))&lt;=(AC$11+13),IF($E20="Monthly",TRUE,IF($E20="Quarterly",MOD(MONTH((AC$11+13))-N($F20),3)=0,MONTH((AC$11+13))=N($F20))))),$C20,""))))</f>
        <v>0</v>
      </c>
      <c r="AD20" s="25">
        <f>IF(OR($B20="",N($C20)=0),"",IF($E20="Every paycheck",$C20,IF(N($D20)=0,"",IF(OR(AND(DATE(YEAR(AD$11),MONTH(AD$11),MIN($D20,DAY(EOMONTH(AD$11,0))))&gt;=AD$11,DATE(YEAR(AD$11),MONTH(AD$11),MIN($D20,DAY(EOMONTH(AD$11,0))))&lt;=(AD$11+13),IF($E20="Monthly",TRUE,IF($E20="Quarterly",MOD(MONTH(AD$11)-N($F20),3)=0,MONTH(AD$11)=N($F20)))),AND(DATE(YEAR((AD$11+13)),MONTH((AD$11+13)),MIN($D20,DAY(EOMONTH((AD$11+13),0))))&gt;=AD$11,DATE(YEAR((AD$11+13)),MONTH((AD$11+13)),MIN($D20,DAY(EOMONTH((AD$11+13),0))))&lt;=(AD$11+13),IF($E20="Monthly",TRUE,IF($E20="Quarterly",MOD(MONTH((AD$11+13))-N($F20),3)=0,MONTH((AD$11+13))=N($F20))))),$C20,""))))</f>
        <v>0</v>
      </c>
      <c r="AE20" s="25">
        <f>IF(OR($B20="",N($C20)=0),"",IF($E20="Every paycheck",$C20,IF(N($D20)=0,"",IF(OR(AND(DATE(YEAR(AE$11),MONTH(AE$11),MIN($D20,DAY(EOMONTH(AE$11,0))))&gt;=AE$11,DATE(YEAR(AE$11),MONTH(AE$11),MIN($D20,DAY(EOMONTH(AE$11,0))))&lt;=(AE$11+13),IF($E20="Monthly",TRUE,IF($E20="Quarterly",MOD(MONTH(AE$11)-N($F20),3)=0,MONTH(AE$11)=N($F20)))),AND(DATE(YEAR((AE$11+13)),MONTH((AE$11+13)),MIN($D20,DAY(EOMONTH((AE$11+13),0))))&gt;=AE$11,DATE(YEAR((AE$11+13)),MONTH((AE$11+13)),MIN($D20,DAY(EOMONTH((AE$11+13),0))))&lt;=(AE$11+13),IF($E20="Monthly",TRUE,IF($E20="Quarterly",MOD(MONTH((AE$11+13))-N($F20),3)=0,MONTH((AE$11+13))=N($F20))))),$C20,""))))</f>
        <v>0</v>
      </c>
      <c r="AF20" s="25">
        <f>IF(OR($B20="",N($C20)=0),"",IF($E20="Every paycheck",$C20,IF(N($D20)=0,"",IF(OR(AND(DATE(YEAR(AF$11),MONTH(AF$11),MIN($D20,DAY(EOMONTH(AF$11,0))))&gt;=AF$11,DATE(YEAR(AF$11),MONTH(AF$11),MIN($D20,DAY(EOMONTH(AF$11,0))))&lt;=(AF$11+13),IF($E20="Monthly",TRUE,IF($E20="Quarterly",MOD(MONTH(AF$11)-N($F20),3)=0,MONTH(AF$11)=N($F20)))),AND(DATE(YEAR((AF$11+13)),MONTH((AF$11+13)),MIN($D20,DAY(EOMONTH((AF$11+13),0))))&gt;=AF$11,DATE(YEAR((AF$11+13)),MONTH((AF$11+13)),MIN($D20,DAY(EOMONTH((AF$11+13),0))))&lt;=(AF$11+13),IF($E20="Monthly",TRUE,IF($E20="Quarterly",MOD(MONTH((AF$11+13))-N($F20),3)=0,MONTH((AF$11+13))=N($F20))))),$C20,""))))</f>
        <v>0</v>
      </c>
      <c r="AG20" s="25">
        <f>IF(OR($B20="",N($C20)=0),"",IF($E20="Every paycheck",$C20,IF(N($D20)=0,"",IF(OR(AND(DATE(YEAR(AG$11),MONTH(AG$11),MIN($D20,DAY(EOMONTH(AG$11,0))))&gt;=AG$11,DATE(YEAR(AG$11),MONTH(AG$11),MIN($D20,DAY(EOMONTH(AG$11,0))))&lt;=(AG$11+13),IF($E20="Monthly",TRUE,IF($E20="Quarterly",MOD(MONTH(AG$11)-N($F20),3)=0,MONTH(AG$11)=N($F20)))),AND(DATE(YEAR((AG$11+13)),MONTH((AG$11+13)),MIN($D20,DAY(EOMONTH((AG$11+13),0))))&gt;=AG$11,DATE(YEAR((AG$11+13)),MONTH((AG$11+13)),MIN($D20,DAY(EOMONTH((AG$11+13),0))))&lt;=(AG$11+13),IF($E20="Monthly",TRUE,IF($E20="Quarterly",MOD(MONTH((AG$11+13))-N($F20),3)=0,MONTH((AG$11+13))=N($F20))))),$C20,""))))</f>
        <v>0</v>
      </c>
      <c r="AH20" s="25">
        <f>IF(OR($B20="",N($C20)=0),"",IF($E20="Every paycheck",$C20,IF(N($D20)=0,"",IF(OR(AND(DATE(YEAR(AH$11),MONTH(AH$11),MIN($D20,DAY(EOMONTH(AH$11,0))))&gt;=AH$11,DATE(YEAR(AH$11),MONTH(AH$11),MIN($D20,DAY(EOMONTH(AH$11,0))))&lt;=(AH$11+13),IF($E20="Monthly",TRUE,IF($E20="Quarterly",MOD(MONTH(AH$11)-N($F20),3)=0,MONTH(AH$11)=N($F20)))),AND(DATE(YEAR((AH$11+13)),MONTH((AH$11+13)),MIN($D20,DAY(EOMONTH((AH$11+13),0))))&gt;=AH$11,DATE(YEAR((AH$11+13)),MONTH((AH$11+13)),MIN($D20,DAY(EOMONTH((AH$11+13),0))))&lt;=(AH$11+13),IF($E20="Monthly",TRUE,IF($E20="Quarterly",MOD(MONTH((AH$11+13))-N($F20),3)=0,MONTH((AH$11+13))=N($F20))))),$C20,""))))</f>
        <v>0</v>
      </c>
    </row>
    <row r="21" spans="2:34">
      <c r="B21" s="21" t="s">
        <v>22</v>
      </c>
      <c r="C21" s="22">
        <v>150</v>
      </c>
      <c r="D21" s="23">
        <v>25</v>
      </c>
      <c r="E21" s="24" t="s">
        <v>14</v>
      </c>
      <c r="F21" s="23"/>
      <c r="I21" s="25">
        <f>IF(OR($B21="",N($C21)=0),"",IF($E21="Every paycheck",$C21,IF(N($D21)=0,"",IF(OR(AND(DATE(YEAR(I$11),MONTH(I$11),MIN($D21,DAY(EOMONTH(I$11,0))))&gt;=I$11,DATE(YEAR(I$11),MONTH(I$11),MIN($D21,DAY(EOMONTH(I$11,0))))&lt;=(I$11+13),IF($E21="Monthly",TRUE,IF($E21="Quarterly",MOD(MONTH(I$11)-N($F21),3)=0,MONTH(I$11)=N($F21)))),AND(DATE(YEAR((I$11+13)),MONTH((I$11+13)),MIN($D21,DAY(EOMONTH((I$11+13),0))))&gt;=I$11,DATE(YEAR((I$11+13)),MONTH((I$11+13)),MIN($D21,DAY(EOMONTH((I$11+13),0))))&lt;=(I$11+13),IF($E21="Monthly",TRUE,IF($E21="Quarterly",MOD(MONTH((I$11+13))-N($F21),3)=0,MONTH((I$11+13))=N($F21))))),$C21,""))))</f>
        <v>0</v>
      </c>
      <c r="J21" s="25">
        <f>IF(OR($B21="",N($C21)=0),"",IF($E21="Every paycheck",$C21,IF(N($D21)=0,"",IF(OR(AND(DATE(YEAR(J$11),MONTH(J$11),MIN($D21,DAY(EOMONTH(J$11,0))))&gt;=J$11,DATE(YEAR(J$11),MONTH(J$11),MIN($D21,DAY(EOMONTH(J$11,0))))&lt;=(J$11+13),IF($E21="Monthly",TRUE,IF($E21="Quarterly",MOD(MONTH(J$11)-N($F21),3)=0,MONTH(J$11)=N($F21)))),AND(DATE(YEAR((J$11+13)),MONTH((J$11+13)),MIN($D21,DAY(EOMONTH((J$11+13),0))))&gt;=J$11,DATE(YEAR((J$11+13)),MONTH((J$11+13)),MIN($D21,DAY(EOMONTH((J$11+13),0))))&lt;=(J$11+13),IF($E21="Monthly",TRUE,IF($E21="Quarterly",MOD(MONTH((J$11+13))-N($F21),3)=0,MONTH((J$11+13))=N($F21))))),$C21,""))))</f>
        <v>0</v>
      </c>
      <c r="K21" s="25">
        <f>IF(OR($B21="",N($C21)=0),"",IF($E21="Every paycheck",$C21,IF(N($D21)=0,"",IF(OR(AND(DATE(YEAR(K$11),MONTH(K$11),MIN($D21,DAY(EOMONTH(K$11,0))))&gt;=K$11,DATE(YEAR(K$11),MONTH(K$11),MIN($D21,DAY(EOMONTH(K$11,0))))&lt;=(K$11+13),IF($E21="Monthly",TRUE,IF($E21="Quarterly",MOD(MONTH(K$11)-N($F21),3)=0,MONTH(K$11)=N($F21)))),AND(DATE(YEAR((K$11+13)),MONTH((K$11+13)),MIN($D21,DAY(EOMONTH((K$11+13),0))))&gt;=K$11,DATE(YEAR((K$11+13)),MONTH((K$11+13)),MIN($D21,DAY(EOMONTH((K$11+13),0))))&lt;=(K$11+13),IF($E21="Monthly",TRUE,IF($E21="Quarterly",MOD(MONTH((K$11+13))-N($F21),3)=0,MONTH((K$11+13))=N($F21))))),$C21,""))))</f>
        <v>0</v>
      </c>
      <c r="L21" s="25">
        <f>IF(OR($B21="",N($C21)=0),"",IF($E21="Every paycheck",$C21,IF(N($D21)=0,"",IF(OR(AND(DATE(YEAR(L$11),MONTH(L$11),MIN($D21,DAY(EOMONTH(L$11,0))))&gt;=L$11,DATE(YEAR(L$11),MONTH(L$11),MIN($D21,DAY(EOMONTH(L$11,0))))&lt;=(L$11+13),IF($E21="Monthly",TRUE,IF($E21="Quarterly",MOD(MONTH(L$11)-N($F21),3)=0,MONTH(L$11)=N($F21)))),AND(DATE(YEAR((L$11+13)),MONTH((L$11+13)),MIN($D21,DAY(EOMONTH((L$11+13),0))))&gt;=L$11,DATE(YEAR((L$11+13)),MONTH((L$11+13)),MIN($D21,DAY(EOMONTH((L$11+13),0))))&lt;=(L$11+13),IF($E21="Monthly",TRUE,IF($E21="Quarterly",MOD(MONTH((L$11+13))-N($F21),3)=0,MONTH((L$11+13))=N($F21))))),$C21,""))))</f>
        <v>0</v>
      </c>
      <c r="M21" s="25">
        <f>IF(OR($B21="",N($C21)=0),"",IF($E21="Every paycheck",$C21,IF(N($D21)=0,"",IF(OR(AND(DATE(YEAR(M$11),MONTH(M$11),MIN($D21,DAY(EOMONTH(M$11,0))))&gt;=M$11,DATE(YEAR(M$11),MONTH(M$11),MIN($D21,DAY(EOMONTH(M$11,0))))&lt;=(M$11+13),IF($E21="Monthly",TRUE,IF($E21="Quarterly",MOD(MONTH(M$11)-N($F21),3)=0,MONTH(M$11)=N($F21)))),AND(DATE(YEAR((M$11+13)),MONTH((M$11+13)),MIN($D21,DAY(EOMONTH((M$11+13),0))))&gt;=M$11,DATE(YEAR((M$11+13)),MONTH((M$11+13)),MIN($D21,DAY(EOMONTH((M$11+13),0))))&lt;=(M$11+13),IF($E21="Monthly",TRUE,IF($E21="Quarterly",MOD(MONTH((M$11+13))-N($F21),3)=0,MONTH((M$11+13))=N($F21))))),$C21,""))))</f>
        <v>0</v>
      </c>
      <c r="N21" s="25">
        <f>IF(OR($B21="",N($C21)=0),"",IF($E21="Every paycheck",$C21,IF(N($D21)=0,"",IF(OR(AND(DATE(YEAR(N$11),MONTH(N$11),MIN($D21,DAY(EOMONTH(N$11,0))))&gt;=N$11,DATE(YEAR(N$11),MONTH(N$11),MIN($D21,DAY(EOMONTH(N$11,0))))&lt;=(N$11+13),IF($E21="Monthly",TRUE,IF($E21="Quarterly",MOD(MONTH(N$11)-N($F21),3)=0,MONTH(N$11)=N($F21)))),AND(DATE(YEAR((N$11+13)),MONTH((N$11+13)),MIN($D21,DAY(EOMONTH((N$11+13),0))))&gt;=N$11,DATE(YEAR((N$11+13)),MONTH((N$11+13)),MIN($D21,DAY(EOMONTH((N$11+13),0))))&lt;=(N$11+13),IF($E21="Monthly",TRUE,IF($E21="Quarterly",MOD(MONTH((N$11+13))-N($F21),3)=0,MONTH((N$11+13))=N($F21))))),$C21,""))))</f>
        <v>0</v>
      </c>
      <c r="O21" s="25">
        <f>IF(OR($B21="",N($C21)=0),"",IF($E21="Every paycheck",$C21,IF(N($D21)=0,"",IF(OR(AND(DATE(YEAR(O$11),MONTH(O$11),MIN($D21,DAY(EOMONTH(O$11,0))))&gt;=O$11,DATE(YEAR(O$11),MONTH(O$11),MIN($D21,DAY(EOMONTH(O$11,0))))&lt;=(O$11+13),IF($E21="Monthly",TRUE,IF($E21="Quarterly",MOD(MONTH(O$11)-N($F21),3)=0,MONTH(O$11)=N($F21)))),AND(DATE(YEAR((O$11+13)),MONTH((O$11+13)),MIN($D21,DAY(EOMONTH((O$11+13),0))))&gt;=O$11,DATE(YEAR((O$11+13)),MONTH((O$11+13)),MIN($D21,DAY(EOMONTH((O$11+13),0))))&lt;=(O$11+13),IF($E21="Monthly",TRUE,IF($E21="Quarterly",MOD(MONTH((O$11+13))-N($F21),3)=0,MONTH((O$11+13))=N($F21))))),$C21,""))))</f>
        <v>0</v>
      </c>
      <c r="P21" s="25">
        <f>IF(OR($B21="",N($C21)=0),"",IF($E21="Every paycheck",$C21,IF(N($D21)=0,"",IF(OR(AND(DATE(YEAR(P$11),MONTH(P$11),MIN($D21,DAY(EOMONTH(P$11,0))))&gt;=P$11,DATE(YEAR(P$11),MONTH(P$11),MIN($D21,DAY(EOMONTH(P$11,0))))&lt;=(P$11+13),IF($E21="Monthly",TRUE,IF($E21="Quarterly",MOD(MONTH(P$11)-N($F21),3)=0,MONTH(P$11)=N($F21)))),AND(DATE(YEAR((P$11+13)),MONTH((P$11+13)),MIN($D21,DAY(EOMONTH((P$11+13),0))))&gt;=P$11,DATE(YEAR((P$11+13)),MONTH((P$11+13)),MIN($D21,DAY(EOMONTH((P$11+13),0))))&lt;=(P$11+13),IF($E21="Monthly",TRUE,IF($E21="Quarterly",MOD(MONTH((P$11+13))-N($F21),3)=0,MONTH((P$11+13))=N($F21))))),$C21,""))))</f>
        <v>0</v>
      </c>
      <c r="Q21" s="25">
        <f>IF(OR($B21="",N($C21)=0),"",IF($E21="Every paycheck",$C21,IF(N($D21)=0,"",IF(OR(AND(DATE(YEAR(Q$11),MONTH(Q$11),MIN($D21,DAY(EOMONTH(Q$11,0))))&gt;=Q$11,DATE(YEAR(Q$11),MONTH(Q$11),MIN($D21,DAY(EOMONTH(Q$11,0))))&lt;=(Q$11+13),IF($E21="Monthly",TRUE,IF($E21="Quarterly",MOD(MONTH(Q$11)-N($F21),3)=0,MONTH(Q$11)=N($F21)))),AND(DATE(YEAR((Q$11+13)),MONTH((Q$11+13)),MIN($D21,DAY(EOMONTH((Q$11+13),0))))&gt;=Q$11,DATE(YEAR((Q$11+13)),MONTH((Q$11+13)),MIN($D21,DAY(EOMONTH((Q$11+13),0))))&lt;=(Q$11+13),IF($E21="Monthly",TRUE,IF($E21="Quarterly",MOD(MONTH((Q$11+13))-N($F21),3)=0,MONTH((Q$11+13))=N($F21))))),$C21,""))))</f>
        <v>0</v>
      </c>
      <c r="R21" s="25">
        <f>IF(OR($B21="",N($C21)=0),"",IF($E21="Every paycheck",$C21,IF(N($D21)=0,"",IF(OR(AND(DATE(YEAR(R$11),MONTH(R$11),MIN($D21,DAY(EOMONTH(R$11,0))))&gt;=R$11,DATE(YEAR(R$11),MONTH(R$11),MIN($D21,DAY(EOMONTH(R$11,0))))&lt;=(R$11+13),IF($E21="Monthly",TRUE,IF($E21="Quarterly",MOD(MONTH(R$11)-N($F21),3)=0,MONTH(R$11)=N($F21)))),AND(DATE(YEAR((R$11+13)),MONTH((R$11+13)),MIN($D21,DAY(EOMONTH((R$11+13),0))))&gt;=R$11,DATE(YEAR((R$11+13)),MONTH((R$11+13)),MIN($D21,DAY(EOMONTH((R$11+13),0))))&lt;=(R$11+13),IF($E21="Monthly",TRUE,IF($E21="Quarterly",MOD(MONTH((R$11+13))-N($F21),3)=0,MONTH((R$11+13))=N($F21))))),$C21,""))))</f>
        <v>0</v>
      </c>
      <c r="S21" s="25">
        <f>IF(OR($B21="",N($C21)=0),"",IF($E21="Every paycheck",$C21,IF(N($D21)=0,"",IF(OR(AND(DATE(YEAR(S$11),MONTH(S$11),MIN($D21,DAY(EOMONTH(S$11,0))))&gt;=S$11,DATE(YEAR(S$11),MONTH(S$11),MIN($D21,DAY(EOMONTH(S$11,0))))&lt;=(S$11+13),IF($E21="Monthly",TRUE,IF($E21="Quarterly",MOD(MONTH(S$11)-N($F21),3)=0,MONTH(S$11)=N($F21)))),AND(DATE(YEAR((S$11+13)),MONTH((S$11+13)),MIN($D21,DAY(EOMONTH((S$11+13),0))))&gt;=S$11,DATE(YEAR((S$11+13)),MONTH((S$11+13)),MIN($D21,DAY(EOMONTH((S$11+13),0))))&lt;=(S$11+13),IF($E21="Monthly",TRUE,IF($E21="Quarterly",MOD(MONTH((S$11+13))-N($F21),3)=0,MONTH((S$11+13))=N($F21))))),$C21,""))))</f>
        <v>0</v>
      </c>
      <c r="T21" s="25">
        <f>IF(OR($B21="",N($C21)=0),"",IF($E21="Every paycheck",$C21,IF(N($D21)=0,"",IF(OR(AND(DATE(YEAR(T$11),MONTH(T$11),MIN($D21,DAY(EOMONTH(T$11,0))))&gt;=T$11,DATE(YEAR(T$11),MONTH(T$11),MIN($D21,DAY(EOMONTH(T$11,0))))&lt;=(T$11+13),IF($E21="Monthly",TRUE,IF($E21="Quarterly",MOD(MONTH(T$11)-N($F21),3)=0,MONTH(T$11)=N($F21)))),AND(DATE(YEAR((T$11+13)),MONTH((T$11+13)),MIN($D21,DAY(EOMONTH((T$11+13),0))))&gt;=T$11,DATE(YEAR((T$11+13)),MONTH((T$11+13)),MIN($D21,DAY(EOMONTH((T$11+13),0))))&lt;=(T$11+13),IF($E21="Monthly",TRUE,IF($E21="Quarterly",MOD(MONTH((T$11+13))-N($F21),3)=0,MONTH((T$11+13))=N($F21))))),$C21,""))))</f>
        <v>0</v>
      </c>
      <c r="U21" s="25">
        <f>IF(OR($B21="",N($C21)=0),"",IF($E21="Every paycheck",$C21,IF(N($D21)=0,"",IF(OR(AND(DATE(YEAR(U$11),MONTH(U$11),MIN($D21,DAY(EOMONTH(U$11,0))))&gt;=U$11,DATE(YEAR(U$11),MONTH(U$11),MIN($D21,DAY(EOMONTH(U$11,0))))&lt;=(U$11+13),IF($E21="Monthly",TRUE,IF($E21="Quarterly",MOD(MONTH(U$11)-N($F21),3)=0,MONTH(U$11)=N($F21)))),AND(DATE(YEAR((U$11+13)),MONTH((U$11+13)),MIN($D21,DAY(EOMONTH((U$11+13),0))))&gt;=U$11,DATE(YEAR((U$11+13)),MONTH((U$11+13)),MIN($D21,DAY(EOMONTH((U$11+13),0))))&lt;=(U$11+13),IF($E21="Monthly",TRUE,IF($E21="Quarterly",MOD(MONTH((U$11+13))-N($F21),3)=0,MONTH((U$11+13))=N($F21))))),$C21,""))))</f>
        <v>0</v>
      </c>
      <c r="V21" s="25">
        <f>IF(OR($B21="",N($C21)=0),"",IF($E21="Every paycheck",$C21,IF(N($D21)=0,"",IF(OR(AND(DATE(YEAR(V$11),MONTH(V$11),MIN($D21,DAY(EOMONTH(V$11,0))))&gt;=V$11,DATE(YEAR(V$11),MONTH(V$11),MIN($D21,DAY(EOMONTH(V$11,0))))&lt;=(V$11+13),IF($E21="Monthly",TRUE,IF($E21="Quarterly",MOD(MONTH(V$11)-N($F21),3)=0,MONTH(V$11)=N($F21)))),AND(DATE(YEAR((V$11+13)),MONTH((V$11+13)),MIN($D21,DAY(EOMONTH((V$11+13),0))))&gt;=V$11,DATE(YEAR((V$11+13)),MONTH((V$11+13)),MIN($D21,DAY(EOMONTH((V$11+13),0))))&lt;=(V$11+13),IF($E21="Monthly",TRUE,IF($E21="Quarterly",MOD(MONTH((V$11+13))-N($F21),3)=0,MONTH((V$11+13))=N($F21))))),$C21,""))))</f>
        <v>0</v>
      </c>
      <c r="W21" s="25">
        <f>IF(OR($B21="",N($C21)=0),"",IF($E21="Every paycheck",$C21,IF(N($D21)=0,"",IF(OR(AND(DATE(YEAR(W$11),MONTH(W$11),MIN($D21,DAY(EOMONTH(W$11,0))))&gt;=W$11,DATE(YEAR(W$11),MONTH(W$11),MIN($D21,DAY(EOMONTH(W$11,0))))&lt;=(W$11+13),IF($E21="Monthly",TRUE,IF($E21="Quarterly",MOD(MONTH(W$11)-N($F21),3)=0,MONTH(W$11)=N($F21)))),AND(DATE(YEAR((W$11+13)),MONTH((W$11+13)),MIN($D21,DAY(EOMONTH((W$11+13),0))))&gt;=W$11,DATE(YEAR((W$11+13)),MONTH((W$11+13)),MIN($D21,DAY(EOMONTH((W$11+13),0))))&lt;=(W$11+13),IF($E21="Monthly",TRUE,IF($E21="Quarterly",MOD(MONTH((W$11+13))-N($F21),3)=0,MONTH((W$11+13))=N($F21))))),$C21,""))))</f>
        <v>0</v>
      </c>
      <c r="X21" s="25">
        <f>IF(OR($B21="",N($C21)=0),"",IF($E21="Every paycheck",$C21,IF(N($D21)=0,"",IF(OR(AND(DATE(YEAR(X$11),MONTH(X$11),MIN($D21,DAY(EOMONTH(X$11,0))))&gt;=X$11,DATE(YEAR(X$11),MONTH(X$11),MIN($D21,DAY(EOMONTH(X$11,0))))&lt;=(X$11+13),IF($E21="Monthly",TRUE,IF($E21="Quarterly",MOD(MONTH(X$11)-N($F21),3)=0,MONTH(X$11)=N($F21)))),AND(DATE(YEAR((X$11+13)),MONTH((X$11+13)),MIN($D21,DAY(EOMONTH((X$11+13),0))))&gt;=X$11,DATE(YEAR((X$11+13)),MONTH((X$11+13)),MIN($D21,DAY(EOMONTH((X$11+13),0))))&lt;=(X$11+13),IF($E21="Monthly",TRUE,IF($E21="Quarterly",MOD(MONTH((X$11+13))-N($F21),3)=0,MONTH((X$11+13))=N($F21))))),$C21,""))))</f>
        <v>0</v>
      </c>
      <c r="Y21" s="25">
        <f>IF(OR($B21="",N($C21)=0),"",IF($E21="Every paycheck",$C21,IF(N($D21)=0,"",IF(OR(AND(DATE(YEAR(Y$11),MONTH(Y$11),MIN($D21,DAY(EOMONTH(Y$11,0))))&gt;=Y$11,DATE(YEAR(Y$11),MONTH(Y$11),MIN($D21,DAY(EOMONTH(Y$11,0))))&lt;=(Y$11+13),IF($E21="Monthly",TRUE,IF($E21="Quarterly",MOD(MONTH(Y$11)-N($F21),3)=0,MONTH(Y$11)=N($F21)))),AND(DATE(YEAR((Y$11+13)),MONTH((Y$11+13)),MIN($D21,DAY(EOMONTH((Y$11+13),0))))&gt;=Y$11,DATE(YEAR((Y$11+13)),MONTH((Y$11+13)),MIN($D21,DAY(EOMONTH((Y$11+13),0))))&lt;=(Y$11+13),IF($E21="Monthly",TRUE,IF($E21="Quarterly",MOD(MONTH((Y$11+13))-N($F21),3)=0,MONTH((Y$11+13))=N($F21))))),$C21,""))))</f>
        <v>0</v>
      </c>
      <c r="Z21" s="25">
        <f>IF(OR($B21="",N($C21)=0),"",IF($E21="Every paycheck",$C21,IF(N($D21)=0,"",IF(OR(AND(DATE(YEAR(Z$11),MONTH(Z$11),MIN($D21,DAY(EOMONTH(Z$11,0))))&gt;=Z$11,DATE(YEAR(Z$11),MONTH(Z$11),MIN($D21,DAY(EOMONTH(Z$11,0))))&lt;=(Z$11+13),IF($E21="Monthly",TRUE,IF($E21="Quarterly",MOD(MONTH(Z$11)-N($F21),3)=0,MONTH(Z$11)=N($F21)))),AND(DATE(YEAR((Z$11+13)),MONTH((Z$11+13)),MIN($D21,DAY(EOMONTH((Z$11+13),0))))&gt;=Z$11,DATE(YEAR((Z$11+13)),MONTH((Z$11+13)),MIN($D21,DAY(EOMONTH((Z$11+13),0))))&lt;=(Z$11+13),IF($E21="Monthly",TRUE,IF($E21="Quarterly",MOD(MONTH((Z$11+13))-N($F21),3)=0,MONTH((Z$11+13))=N($F21))))),$C21,""))))</f>
        <v>0</v>
      </c>
      <c r="AA21" s="25">
        <f>IF(OR($B21="",N($C21)=0),"",IF($E21="Every paycheck",$C21,IF(N($D21)=0,"",IF(OR(AND(DATE(YEAR(AA$11),MONTH(AA$11),MIN($D21,DAY(EOMONTH(AA$11,0))))&gt;=AA$11,DATE(YEAR(AA$11),MONTH(AA$11),MIN($D21,DAY(EOMONTH(AA$11,0))))&lt;=(AA$11+13),IF($E21="Monthly",TRUE,IF($E21="Quarterly",MOD(MONTH(AA$11)-N($F21),3)=0,MONTH(AA$11)=N($F21)))),AND(DATE(YEAR((AA$11+13)),MONTH((AA$11+13)),MIN($D21,DAY(EOMONTH((AA$11+13),0))))&gt;=AA$11,DATE(YEAR((AA$11+13)),MONTH((AA$11+13)),MIN($D21,DAY(EOMONTH((AA$11+13),0))))&lt;=(AA$11+13),IF($E21="Monthly",TRUE,IF($E21="Quarterly",MOD(MONTH((AA$11+13))-N($F21),3)=0,MONTH((AA$11+13))=N($F21))))),$C21,""))))</f>
        <v>0</v>
      </c>
      <c r="AB21" s="25">
        <f>IF(OR($B21="",N($C21)=0),"",IF($E21="Every paycheck",$C21,IF(N($D21)=0,"",IF(OR(AND(DATE(YEAR(AB$11),MONTH(AB$11),MIN($D21,DAY(EOMONTH(AB$11,0))))&gt;=AB$11,DATE(YEAR(AB$11),MONTH(AB$11),MIN($D21,DAY(EOMONTH(AB$11,0))))&lt;=(AB$11+13),IF($E21="Monthly",TRUE,IF($E21="Quarterly",MOD(MONTH(AB$11)-N($F21),3)=0,MONTH(AB$11)=N($F21)))),AND(DATE(YEAR((AB$11+13)),MONTH((AB$11+13)),MIN($D21,DAY(EOMONTH((AB$11+13),0))))&gt;=AB$11,DATE(YEAR((AB$11+13)),MONTH((AB$11+13)),MIN($D21,DAY(EOMONTH((AB$11+13),0))))&lt;=(AB$11+13),IF($E21="Monthly",TRUE,IF($E21="Quarterly",MOD(MONTH((AB$11+13))-N($F21),3)=0,MONTH((AB$11+13))=N($F21))))),$C21,""))))</f>
        <v>0</v>
      </c>
      <c r="AC21" s="25">
        <f>IF(OR($B21="",N($C21)=0),"",IF($E21="Every paycheck",$C21,IF(N($D21)=0,"",IF(OR(AND(DATE(YEAR(AC$11),MONTH(AC$11),MIN($D21,DAY(EOMONTH(AC$11,0))))&gt;=AC$11,DATE(YEAR(AC$11),MONTH(AC$11),MIN($D21,DAY(EOMONTH(AC$11,0))))&lt;=(AC$11+13),IF($E21="Monthly",TRUE,IF($E21="Quarterly",MOD(MONTH(AC$11)-N($F21),3)=0,MONTH(AC$11)=N($F21)))),AND(DATE(YEAR((AC$11+13)),MONTH((AC$11+13)),MIN($D21,DAY(EOMONTH((AC$11+13),0))))&gt;=AC$11,DATE(YEAR((AC$11+13)),MONTH((AC$11+13)),MIN($D21,DAY(EOMONTH((AC$11+13),0))))&lt;=(AC$11+13),IF($E21="Monthly",TRUE,IF($E21="Quarterly",MOD(MONTH((AC$11+13))-N($F21),3)=0,MONTH((AC$11+13))=N($F21))))),$C21,""))))</f>
        <v>0</v>
      </c>
      <c r="AD21" s="25">
        <f>IF(OR($B21="",N($C21)=0),"",IF($E21="Every paycheck",$C21,IF(N($D21)=0,"",IF(OR(AND(DATE(YEAR(AD$11),MONTH(AD$11),MIN($D21,DAY(EOMONTH(AD$11,0))))&gt;=AD$11,DATE(YEAR(AD$11),MONTH(AD$11),MIN($D21,DAY(EOMONTH(AD$11,0))))&lt;=(AD$11+13),IF($E21="Monthly",TRUE,IF($E21="Quarterly",MOD(MONTH(AD$11)-N($F21),3)=0,MONTH(AD$11)=N($F21)))),AND(DATE(YEAR((AD$11+13)),MONTH((AD$11+13)),MIN($D21,DAY(EOMONTH((AD$11+13),0))))&gt;=AD$11,DATE(YEAR((AD$11+13)),MONTH((AD$11+13)),MIN($D21,DAY(EOMONTH((AD$11+13),0))))&lt;=(AD$11+13),IF($E21="Monthly",TRUE,IF($E21="Quarterly",MOD(MONTH((AD$11+13))-N($F21),3)=0,MONTH((AD$11+13))=N($F21))))),$C21,""))))</f>
        <v>0</v>
      </c>
      <c r="AE21" s="25">
        <f>IF(OR($B21="",N($C21)=0),"",IF($E21="Every paycheck",$C21,IF(N($D21)=0,"",IF(OR(AND(DATE(YEAR(AE$11),MONTH(AE$11),MIN($D21,DAY(EOMONTH(AE$11,0))))&gt;=AE$11,DATE(YEAR(AE$11),MONTH(AE$11),MIN($D21,DAY(EOMONTH(AE$11,0))))&lt;=(AE$11+13),IF($E21="Monthly",TRUE,IF($E21="Quarterly",MOD(MONTH(AE$11)-N($F21),3)=0,MONTH(AE$11)=N($F21)))),AND(DATE(YEAR((AE$11+13)),MONTH((AE$11+13)),MIN($D21,DAY(EOMONTH((AE$11+13),0))))&gt;=AE$11,DATE(YEAR((AE$11+13)),MONTH((AE$11+13)),MIN($D21,DAY(EOMONTH((AE$11+13),0))))&lt;=(AE$11+13),IF($E21="Monthly",TRUE,IF($E21="Quarterly",MOD(MONTH((AE$11+13))-N($F21),3)=0,MONTH((AE$11+13))=N($F21))))),$C21,""))))</f>
        <v>0</v>
      </c>
      <c r="AF21" s="25">
        <f>IF(OR($B21="",N($C21)=0),"",IF($E21="Every paycheck",$C21,IF(N($D21)=0,"",IF(OR(AND(DATE(YEAR(AF$11),MONTH(AF$11),MIN($D21,DAY(EOMONTH(AF$11,0))))&gt;=AF$11,DATE(YEAR(AF$11),MONTH(AF$11),MIN($D21,DAY(EOMONTH(AF$11,0))))&lt;=(AF$11+13),IF($E21="Monthly",TRUE,IF($E21="Quarterly",MOD(MONTH(AF$11)-N($F21),3)=0,MONTH(AF$11)=N($F21)))),AND(DATE(YEAR((AF$11+13)),MONTH((AF$11+13)),MIN($D21,DAY(EOMONTH((AF$11+13),0))))&gt;=AF$11,DATE(YEAR((AF$11+13)),MONTH((AF$11+13)),MIN($D21,DAY(EOMONTH((AF$11+13),0))))&lt;=(AF$11+13),IF($E21="Monthly",TRUE,IF($E21="Quarterly",MOD(MONTH((AF$11+13))-N($F21),3)=0,MONTH((AF$11+13))=N($F21))))),$C21,""))))</f>
        <v>0</v>
      </c>
      <c r="AG21" s="25">
        <f>IF(OR($B21="",N($C21)=0),"",IF($E21="Every paycheck",$C21,IF(N($D21)=0,"",IF(OR(AND(DATE(YEAR(AG$11),MONTH(AG$11),MIN($D21,DAY(EOMONTH(AG$11,0))))&gt;=AG$11,DATE(YEAR(AG$11),MONTH(AG$11),MIN($D21,DAY(EOMONTH(AG$11,0))))&lt;=(AG$11+13),IF($E21="Monthly",TRUE,IF($E21="Quarterly",MOD(MONTH(AG$11)-N($F21),3)=0,MONTH(AG$11)=N($F21)))),AND(DATE(YEAR((AG$11+13)),MONTH((AG$11+13)),MIN($D21,DAY(EOMONTH((AG$11+13),0))))&gt;=AG$11,DATE(YEAR((AG$11+13)),MONTH((AG$11+13)),MIN($D21,DAY(EOMONTH((AG$11+13),0))))&lt;=(AG$11+13),IF($E21="Monthly",TRUE,IF($E21="Quarterly",MOD(MONTH((AG$11+13))-N($F21),3)=0,MONTH((AG$11+13))=N($F21))))),$C21,""))))</f>
        <v>0</v>
      </c>
      <c r="AH21" s="25">
        <f>IF(OR($B21="",N($C21)=0),"",IF($E21="Every paycheck",$C21,IF(N($D21)=0,"",IF(OR(AND(DATE(YEAR(AH$11),MONTH(AH$11),MIN($D21,DAY(EOMONTH(AH$11,0))))&gt;=AH$11,DATE(YEAR(AH$11),MONTH(AH$11),MIN($D21,DAY(EOMONTH(AH$11,0))))&lt;=(AH$11+13),IF($E21="Monthly",TRUE,IF($E21="Quarterly",MOD(MONTH(AH$11)-N($F21),3)=0,MONTH(AH$11)=N($F21)))),AND(DATE(YEAR((AH$11+13)),MONTH((AH$11+13)),MIN($D21,DAY(EOMONTH((AH$11+13),0))))&gt;=AH$11,DATE(YEAR((AH$11+13)),MONTH((AH$11+13)),MIN($D21,DAY(EOMONTH((AH$11+13),0))))&lt;=(AH$11+13),IF($E21="Monthly",TRUE,IF($E21="Quarterly",MOD(MONTH((AH$11+13))-N($F21),3)=0,MONTH((AH$11+13))=N($F21))))),$C21,""))))</f>
        <v>0</v>
      </c>
    </row>
    <row r="22" spans="2:34">
      <c r="B22" s="21" t="s">
        <v>23</v>
      </c>
      <c r="C22" s="22">
        <v>18</v>
      </c>
      <c r="D22" s="23">
        <v>3</v>
      </c>
      <c r="E22" s="24" t="s">
        <v>14</v>
      </c>
      <c r="F22" s="23"/>
      <c r="I22" s="25">
        <f>IF(OR($B22="",N($C22)=0),"",IF($E22="Every paycheck",$C22,IF(N($D22)=0,"",IF(OR(AND(DATE(YEAR(I$11),MONTH(I$11),MIN($D22,DAY(EOMONTH(I$11,0))))&gt;=I$11,DATE(YEAR(I$11),MONTH(I$11),MIN($D22,DAY(EOMONTH(I$11,0))))&lt;=(I$11+13),IF($E22="Monthly",TRUE,IF($E22="Quarterly",MOD(MONTH(I$11)-N($F22),3)=0,MONTH(I$11)=N($F22)))),AND(DATE(YEAR((I$11+13)),MONTH((I$11+13)),MIN($D22,DAY(EOMONTH((I$11+13),0))))&gt;=I$11,DATE(YEAR((I$11+13)),MONTH((I$11+13)),MIN($D22,DAY(EOMONTH((I$11+13),0))))&lt;=(I$11+13),IF($E22="Monthly",TRUE,IF($E22="Quarterly",MOD(MONTH((I$11+13))-N($F22),3)=0,MONTH((I$11+13))=N($F22))))),$C22,""))))</f>
        <v>0</v>
      </c>
      <c r="J22" s="25">
        <f>IF(OR($B22="",N($C22)=0),"",IF($E22="Every paycheck",$C22,IF(N($D22)=0,"",IF(OR(AND(DATE(YEAR(J$11),MONTH(J$11),MIN($D22,DAY(EOMONTH(J$11,0))))&gt;=J$11,DATE(YEAR(J$11),MONTH(J$11),MIN($D22,DAY(EOMONTH(J$11,0))))&lt;=(J$11+13),IF($E22="Monthly",TRUE,IF($E22="Quarterly",MOD(MONTH(J$11)-N($F22),3)=0,MONTH(J$11)=N($F22)))),AND(DATE(YEAR((J$11+13)),MONTH((J$11+13)),MIN($D22,DAY(EOMONTH((J$11+13),0))))&gt;=J$11,DATE(YEAR((J$11+13)),MONTH((J$11+13)),MIN($D22,DAY(EOMONTH((J$11+13),0))))&lt;=(J$11+13),IF($E22="Monthly",TRUE,IF($E22="Quarterly",MOD(MONTH((J$11+13))-N($F22),3)=0,MONTH((J$11+13))=N($F22))))),$C22,""))))</f>
        <v>0</v>
      </c>
      <c r="K22" s="25">
        <f>IF(OR($B22="",N($C22)=0),"",IF($E22="Every paycheck",$C22,IF(N($D22)=0,"",IF(OR(AND(DATE(YEAR(K$11),MONTH(K$11),MIN($D22,DAY(EOMONTH(K$11,0))))&gt;=K$11,DATE(YEAR(K$11),MONTH(K$11),MIN($D22,DAY(EOMONTH(K$11,0))))&lt;=(K$11+13),IF($E22="Monthly",TRUE,IF($E22="Quarterly",MOD(MONTH(K$11)-N($F22),3)=0,MONTH(K$11)=N($F22)))),AND(DATE(YEAR((K$11+13)),MONTH((K$11+13)),MIN($D22,DAY(EOMONTH((K$11+13),0))))&gt;=K$11,DATE(YEAR((K$11+13)),MONTH((K$11+13)),MIN($D22,DAY(EOMONTH((K$11+13),0))))&lt;=(K$11+13),IF($E22="Monthly",TRUE,IF($E22="Quarterly",MOD(MONTH((K$11+13))-N($F22),3)=0,MONTH((K$11+13))=N($F22))))),$C22,""))))</f>
        <v>0</v>
      </c>
      <c r="L22" s="25">
        <f>IF(OR($B22="",N($C22)=0),"",IF($E22="Every paycheck",$C22,IF(N($D22)=0,"",IF(OR(AND(DATE(YEAR(L$11),MONTH(L$11),MIN($D22,DAY(EOMONTH(L$11,0))))&gt;=L$11,DATE(YEAR(L$11),MONTH(L$11),MIN($D22,DAY(EOMONTH(L$11,0))))&lt;=(L$11+13),IF($E22="Monthly",TRUE,IF($E22="Quarterly",MOD(MONTH(L$11)-N($F22),3)=0,MONTH(L$11)=N($F22)))),AND(DATE(YEAR((L$11+13)),MONTH((L$11+13)),MIN($D22,DAY(EOMONTH((L$11+13),0))))&gt;=L$11,DATE(YEAR((L$11+13)),MONTH((L$11+13)),MIN($D22,DAY(EOMONTH((L$11+13),0))))&lt;=(L$11+13),IF($E22="Monthly",TRUE,IF($E22="Quarterly",MOD(MONTH((L$11+13))-N($F22),3)=0,MONTH((L$11+13))=N($F22))))),$C22,""))))</f>
        <v>0</v>
      </c>
      <c r="M22" s="25">
        <f>IF(OR($B22="",N($C22)=0),"",IF($E22="Every paycheck",$C22,IF(N($D22)=0,"",IF(OR(AND(DATE(YEAR(M$11),MONTH(M$11),MIN($D22,DAY(EOMONTH(M$11,0))))&gt;=M$11,DATE(YEAR(M$11),MONTH(M$11),MIN($D22,DAY(EOMONTH(M$11,0))))&lt;=(M$11+13),IF($E22="Monthly",TRUE,IF($E22="Quarterly",MOD(MONTH(M$11)-N($F22),3)=0,MONTH(M$11)=N($F22)))),AND(DATE(YEAR((M$11+13)),MONTH((M$11+13)),MIN($D22,DAY(EOMONTH((M$11+13),0))))&gt;=M$11,DATE(YEAR((M$11+13)),MONTH((M$11+13)),MIN($D22,DAY(EOMONTH((M$11+13),0))))&lt;=(M$11+13),IF($E22="Monthly",TRUE,IF($E22="Quarterly",MOD(MONTH((M$11+13))-N($F22),3)=0,MONTH((M$11+13))=N($F22))))),$C22,""))))</f>
        <v>0</v>
      </c>
      <c r="N22" s="25">
        <f>IF(OR($B22="",N($C22)=0),"",IF($E22="Every paycheck",$C22,IF(N($D22)=0,"",IF(OR(AND(DATE(YEAR(N$11),MONTH(N$11),MIN($D22,DAY(EOMONTH(N$11,0))))&gt;=N$11,DATE(YEAR(N$11),MONTH(N$11),MIN($D22,DAY(EOMONTH(N$11,0))))&lt;=(N$11+13),IF($E22="Monthly",TRUE,IF($E22="Quarterly",MOD(MONTH(N$11)-N($F22),3)=0,MONTH(N$11)=N($F22)))),AND(DATE(YEAR((N$11+13)),MONTH((N$11+13)),MIN($D22,DAY(EOMONTH((N$11+13),0))))&gt;=N$11,DATE(YEAR((N$11+13)),MONTH((N$11+13)),MIN($D22,DAY(EOMONTH((N$11+13),0))))&lt;=(N$11+13),IF($E22="Monthly",TRUE,IF($E22="Quarterly",MOD(MONTH((N$11+13))-N($F22),3)=0,MONTH((N$11+13))=N($F22))))),$C22,""))))</f>
        <v>0</v>
      </c>
      <c r="O22" s="25">
        <f>IF(OR($B22="",N($C22)=0),"",IF($E22="Every paycheck",$C22,IF(N($D22)=0,"",IF(OR(AND(DATE(YEAR(O$11),MONTH(O$11),MIN($D22,DAY(EOMONTH(O$11,0))))&gt;=O$11,DATE(YEAR(O$11),MONTH(O$11),MIN($D22,DAY(EOMONTH(O$11,0))))&lt;=(O$11+13),IF($E22="Monthly",TRUE,IF($E22="Quarterly",MOD(MONTH(O$11)-N($F22),3)=0,MONTH(O$11)=N($F22)))),AND(DATE(YEAR((O$11+13)),MONTH((O$11+13)),MIN($D22,DAY(EOMONTH((O$11+13),0))))&gt;=O$11,DATE(YEAR((O$11+13)),MONTH((O$11+13)),MIN($D22,DAY(EOMONTH((O$11+13),0))))&lt;=(O$11+13),IF($E22="Monthly",TRUE,IF($E22="Quarterly",MOD(MONTH((O$11+13))-N($F22),3)=0,MONTH((O$11+13))=N($F22))))),$C22,""))))</f>
        <v>0</v>
      </c>
      <c r="P22" s="25">
        <f>IF(OR($B22="",N($C22)=0),"",IF($E22="Every paycheck",$C22,IF(N($D22)=0,"",IF(OR(AND(DATE(YEAR(P$11),MONTH(P$11),MIN($D22,DAY(EOMONTH(P$11,0))))&gt;=P$11,DATE(YEAR(P$11),MONTH(P$11),MIN($D22,DAY(EOMONTH(P$11,0))))&lt;=(P$11+13),IF($E22="Monthly",TRUE,IF($E22="Quarterly",MOD(MONTH(P$11)-N($F22),3)=0,MONTH(P$11)=N($F22)))),AND(DATE(YEAR((P$11+13)),MONTH((P$11+13)),MIN($D22,DAY(EOMONTH((P$11+13),0))))&gt;=P$11,DATE(YEAR((P$11+13)),MONTH((P$11+13)),MIN($D22,DAY(EOMONTH((P$11+13),0))))&lt;=(P$11+13),IF($E22="Monthly",TRUE,IF($E22="Quarterly",MOD(MONTH((P$11+13))-N($F22),3)=0,MONTH((P$11+13))=N($F22))))),$C22,""))))</f>
        <v>0</v>
      </c>
      <c r="Q22" s="25">
        <f>IF(OR($B22="",N($C22)=0),"",IF($E22="Every paycheck",$C22,IF(N($D22)=0,"",IF(OR(AND(DATE(YEAR(Q$11),MONTH(Q$11),MIN($D22,DAY(EOMONTH(Q$11,0))))&gt;=Q$11,DATE(YEAR(Q$11),MONTH(Q$11),MIN($D22,DAY(EOMONTH(Q$11,0))))&lt;=(Q$11+13),IF($E22="Monthly",TRUE,IF($E22="Quarterly",MOD(MONTH(Q$11)-N($F22),3)=0,MONTH(Q$11)=N($F22)))),AND(DATE(YEAR((Q$11+13)),MONTH((Q$11+13)),MIN($D22,DAY(EOMONTH((Q$11+13),0))))&gt;=Q$11,DATE(YEAR((Q$11+13)),MONTH((Q$11+13)),MIN($D22,DAY(EOMONTH((Q$11+13),0))))&lt;=(Q$11+13),IF($E22="Monthly",TRUE,IF($E22="Quarterly",MOD(MONTH((Q$11+13))-N($F22),3)=0,MONTH((Q$11+13))=N($F22))))),$C22,""))))</f>
        <v>0</v>
      </c>
      <c r="R22" s="25">
        <f>IF(OR($B22="",N($C22)=0),"",IF($E22="Every paycheck",$C22,IF(N($D22)=0,"",IF(OR(AND(DATE(YEAR(R$11),MONTH(R$11),MIN($D22,DAY(EOMONTH(R$11,0))))&gt;=R$11,DATE(YEAR(R$11),MONTH(R$11),MIN($D22,DAY(EOMONTH(R$11,0))))&lt;=(R$11+13),IF($E22="Monthly",TRUE,IF($E22="Quarterly",MOD(MONTH(R$11)-N($F22),3)=0,MONTH(R$11)=N($F22)))),AND(DATE(YEAR((R$11+13)),MONTH((R$11+13)),MIN($D22,DAY(EOMONTH((R$11+13),0))))&gt;=R$11,DATE(YEAR((R$11+13)),MONTH((R$11+13)),MIN($D22,DAY(EOMONTH((R$11+13),0))))&lt;=(R$11+13),IF($E22="Monthly",TRUE,IF($E22="Quarterly",MOD(MONTH((R$11+13))-N($F22),3)=0,MONTH((R$11+13))=N($F22))))),$C22,""))))</f>
        <v>0</v>
      </c>
      <c r="S22" s="25">
        <f>IF(OR($B22="",N($C22)=0),"",IF($E22="Every paycheck",$C22,IF(N($D22)=0,"",IF(OR(AND(DATE(YEAR(S$11),MONTH(S$11),MIN($D22,DAY(EOMONTH(S$11,0))))&gt;=S$11,DATE(YEAR(S$11),MONTH(S$11),MIN($D22,DAY(EOMONTH(S$11,0))))&lt;=(S$11+13),IF($E22="Monthly",TRUE,IF($E22="Quarterly",MOD(MONTH(S$11)-N($F22),3)=0,MONTH(S$11)=N($F22)))),AND(DATE(YEAR((S$11+13)),MONTH((S$11+13)),MIN($D22,DAY(EOMONTH((S$11+13),0))))&gt;=S$11,DATE(YEAR((S$11+13)),MONTH((S$11+13)),MIN($D22,DAY(EOMONTH((S$11+13),0))))&lt;=(S$11+13),IF($E22="Monthly",TRUE,IF($E22="Quarterly",MOD(MONTH((S$11+13))-N($F22),3)=0,MONTH((S$11+13))=N($F22))))),$C22,""))))</f>
        <v>0</v>
      </c>
      <c r="T22" s="25">
        <f>IF(OR($B22="",N($C22)=0),"",IF($E22="Every paycheck",$C22,IF(N($D22)=0,"",IF(OR(AND(DATE(YEAR(T$11),MONTH(T$11),MIN($D22,DAY(EOMONTH(T$11,0))))&gt;=T$11,DATE(YEAR(T$11),MONTH(T$11),MIN($D22,DAY(EOMONTH(T$11,0))))&lt;=(T$11+13),IF($E22="Monthly",TRUE,IF($E22="Quarterly",MOD(MONTH(T$11)-N($F22),3)=0,MONTH(T$11)=N($F22)))),AND(DATE(YEAR((T$11+13)),MONTH((T$11+13)),MIN($D22,DAY(EOMONTH((T$11+13),0))))&gt;=T$11,DATE(YEAR((T$11+13)),MONTH((T$11+13)),MIN($D22,DAY(EOMONTH((T$11+13),0))))&lt;=(T$11+13),IF($E22="Monthly",TRUE,IF($E22="Quarterly",MOD(MONTH((T$11+13))-N($F22),3)=0,MONTH((T$11+13))=N($F22))))),$C22,""))))</f>
        <v>0</v>
      </c>
      <c r="U22" s="25">
        <f>IF(OR($B22="",N($C22)=0),"",IF($E22="Every paycheck",$C22,IF(N($D22)=0,"",IF(OR(AND(DATE(YEAR(U$11),MONTH(U$11),MIN($D22,DAY(EOMONTH(U$11,0))))&gt;=U$11,DATE(YEAR(U$11),MONTH(U$11),MIN($D22,DAY(EOMONTH(U$11,0))))&lt;=(U$11+13),IF($E22="Monthly",TRUE,IF($E22="Quarterly",MOD(MONTH(U$11)-N($F22),3)=0,MONTH(U$11)=N($F22)))),AND(DATE(YEAR((U$11+13)),MONTH((U$11+13)),MIN($D22,DAY(EOMONTH((U$11+13),0))))&gt;=U$11,DATE(YEAR((U$11+13)),MONTH((U$11+13)),MIN($D22,DAY(EOMONTH((U$11+13),0))))&lt;=(U$11+13),IF($E22="Monthly",TRUE,IF($E22="Quarterly",MOD(MONTH((U$11+13))-N($F22),3)=0,MONTH((U$11+13))=N($F22))))),$C22,""))))</f>
        <v>0</v>
      </c>
      <c r="V22" s="25">
        <f>IF(OR($B22="",N($C22)=0),"",IF($E22="Every paycheck",$C22,IF(N($D22)=0,"",IF(OR(AND(DATE(YEAR(V$11),MONTH(V$11),MIN($D22,DAY(EOMONTH(V$11,0))))&gt;=V$11,DATE(YEAR(V$11),MONTH(V$11),MIN($D22,DAY(EOMONTH(V$11,0))))&lt;=(V$11+13),IF($E22="Monthly",TRUE,IF($E22="Quarterly",MOD(MONTH(V$11)-N($F22),3)=0,MONTH(V$11)=N($F22)))),AND(DATE(YEAR((V$11+13)),MONTH((V$11+13)),MIN($D22,DAY(EOMONTH((V$11+13),0))))&gt;=V$11,DATE(YEAR((V$11+13)),MONTH((V$11+13)),MIN($D22,DAY(EOMONTH((V$11+13),0))))&lt;=(V$11+13),IF($E22="Monthly",TRUE,IF($E22="Quarterly",MOD(MONTH((V$11+13))-N($F22),3)=0,MONTH((V$11+13))=N($F22))))),$C22,""))))</f>
        <v>0</v>
      </c>
      <c r="W22" s="25">
        <f>IF(OR($B22="",N($C22)=0),"",IF($E22="Every paycheck",$C22,IF(N($D22)=0,"",IF(OR(AND(DATE(YEAR(W$11),MONTH(W$11),MIN($D22,DAY(EOMONTH(W$11,0))))&gt;=W$11,DATE(YEAR(W$11),MONTH(W$11),MIN($D22,DAY(EOMONTH(W$11,0))))&lt;=(W$11+13),IF($E22="Monthly",TRUE,IF($E22="Quarterly",MOD(MONTH(W$11)-N($F22),3)=0,MONTH(W$11)=N($F22)))),AND(DATE(YEAR((W$11+13)),MONTH((W$11+13)),MIN($D22,DAY(EOMONTH((W$11+13),0))))&gt;=W$11,DATE(YEAR((W$11+13)),MONTH((W$11+13)),MIN($D22,DAY(EOMONTH((W$11+13),0))))&lt;=(W$11+13),IF($E22="Monthly",TRUE,IF($E22="Quarterly",MOD(MONTH((W$11+13))-N($F22),3)=0,MONTH((W$11+13))=N($F22))))),$C22,""))))</f>
        <v>0</v>
      </c>
      <c r="X22" s="25">
        <f>IF(OR($B22="",N($C22)=0),"",IF($E22="Every paycheck",$C22,IF(N($D22)=0,"",IF(OR(AND(DATE(YEAR(X$11),MONTH(X$11),MIN($D22,DAY(EOMONTH(X$11,0))))&gt;=X$11,DATE(YEAR(X$11),MONTH(X$11),MIN($D22,DAY(EOMONTH(X$11,0))))&lt;=(X$11+13),IF($E22="Monthly",TRUE,IF($E22="Quarterly",MOD(MONTH(X$11)-N($F22),3)=0,MONTH(X$11)=N($F22)))),AND(DATE(YEAR((X$11+13)),MONTH((X$11+13)),MIN($D22,DAY(EOMONTH((X$11+13),0))))&gt;=X$11,DATE(YEAR((X$11+13)),MONTH((X$11+13)),MIN($D22,DAY(EOMONTH((X$11+13),0))))&lt;=(X$11+13),IF($E22="Monthly",TRUE,IF($E22="Quarterly",MOD(MONTH((X$11+13))-N($F22),3)=0,MONTH((X$11+13))=N($F22))))),$C22,""))))</f>
        <v>0</v>
      </c>
      <c r="Y22" s="25">
        <f>IF(OR($B22="",N($C22)=0),"",IF($E22="Every paycheck",$C22,IF(N($D22)=0,"",IF(OR(AND(DATE(YEAR(Y$11),MONTH(Y$11),MIN($D22,DAY(EOMONTH(Y$11,0))))&gt;=Y$11,DATE(YEAR(Y$11),MONTH(Y$11),MIN($D22,DAY(EOMONTH(Y$11,0))))&lt;=(Y$11+13),IF($E22="Monthly",TRUE,IF($E22="Quarterly",MOD(MONTH(Y$11)-N($F22),3)=0,MONTH(Y$11)=N($F22)))),AND(DATE(YEAR((Y$11+13)),MONTH((Y$11+13)),MIN($D22,DAY(EOMONTH((Y$11+13),0))))&gt;=Y$11,DATE(YEAR((Y$11+13)),MONTH((Y$11+13)),MIN($D22,DAY(EOMONTH((Y$11+13),0))))&lt;=(Y$11+13),IF($E22="Monthly",TRUE,IF($E22="Quarterly",MOD(MONTH((Y$11+13))-N($F22),3)=0,MONTH((Y$11+13))=N($F22))))),$C22,""))))</f>
        <v>0</v>
      </c>
      <c r="Z22" s="25">
        <f>IF(OR($B22="",N($C22)=0),"",IF($E22="Every paycheck",$C22,IF(N($D22)=0,"",IF(OR(AND(DATE(YEAR(Z$11),MONTH(Z$11),MIN($D22,DAY(EOMONTH(Z$11,0))))&gt;=Z$11,DATE(YEAR(Z$11),MONTH(Z$11),MIN($D22,DAY(EOMONTH(Z$11,0))))&lt;=(Z$11+13),IF($E22="Monthly",TRUE,IF($E22="Quarterly",MOD(MONTH(Z$11)-N($F22),3)=0,MONTH(Z$11)=N($F22)))),AND(DATE(YEAR((Z$11+13)),MONTH((Z$11+13)),MIN($D22,DAY(EOMONTH((Z$11+13),0))))&gt;=Z$11,DATE(YEAR((Z$11+13)),MONTH((Z$11+13)),MIN($D22,DAY(EOMONTH((Z$11+13),0))))&lt;=(Z$11+13),IF($E22="Monthly",TRUE,IF($E22="Quarterly",MOD(MONTH((Z$11+13))-N($F22),3)=0,MONTH((Z$11+13))=N($F22))))),$C22,""))))</f>
        <v>0</v>
      </c>
      <c r="AA22" s="25">
        <f>IF(OR($B22="",N($C22)=0),"",IF($E22="Every paycheck",$C22,IF(N($D22)=0,"",IF(OR(AND(DATE(YEAR(AA$11),MONTH(AA$11),MIN($D22,DAY(EOMONTH(AA$11,0))))&gt;=AA$11,DATE(YEAR(AA$11),MONTH(AA$11),MIN($D22,DAY(EOMONTH(AA$11,0))))&lt;=(AA$11+13),IF($E22="Monthly",TRUE,IF($E22="Quarterly",MOD(MONTH(AA$11)-N($F22),3)=0,MONTH(AA$11)=N($F22)))),AND(DATE(YEAR((AA$11+13)),MONTH((AA$11+13)),MIN($D22,DAY(EOMONTH((AA$11+13),0))))&gt;=AA$11,DATE(YEAR((AA$11+13)),MONTH((AA$11+13)),MIN($D22,DAY(EOMONTH((AA$11+13),0))))&lt;=(AA$11+13),IF($E22="Monthly",TRUE,IF($E22="Quarterly",MOD(MONTH((AA$11+13))-N($F22),3)=0,MONTH((AA$11+13))=N($F22))))),$C22,""))))</f>
        <v>0</v>
      </c>
      <c r="AB22" s="25">
        <f>IF(OR($B22="",N($C22)=0),"",IF($E22="Every paycheck",$C22,IF(N($D22)=0,"",IF(OR(AND(DATE(YEAR(AB$11),MONTH(AB$11),MIN($D22,DAY(EOMONTH(AB$11,0))))&gt;=AB$11,DATE(YEAR(AB$11),MONTH(AB$11),MIN($D22,DAY(EOMONTH(AB$11,0))))&lt;=(AB$11+13),IF($E22="Monthly",TRUE,IF($E22="Quarterly",MOD(MONTH(AB$11)-N($F22),3)=0,MONTH(AB$11)=N($F22)))),AND(DATE(YEAR((AB$11+13)),MONTH((AB$11+13)),MIN($D22,DAY(EOMONTH((AB$11+13),0))))&gt;=AB$11,DATE(YEAR((AB$11+13)),MONTH((AB$11+13)),MIN($D22,DAY(EOMONTH((AB$11+13),0))))&lt;=(AB$11+13),IF($E22="Monthly",TRUE,IF($E22="Quarterly",MOD(MONTH((AB$11+13))-N($F22),3)=0,MONTH((AB$11+13))=N($F22))))),$C22,""))))</f>
        <v>0</v>
      </c>
      <c r="AC22" s="25">
        <f>IF(OR($B22="",N($C22)=0),"",IF($E22="Every paycheck",$C22,IF(N($D22)=0,"",IF(OR(AND(DATE(YEAR(AC$11),MONTH(AC$11),MIN($D22,DAY(EOMONTH(AC$11,0))))&gt;=AC$11,DATE(YEAR(AC$11),MONTH(AC$11),MIN($D22,DAY(EOMONTH(AC$11,0))))&lt;=(AC$11+13),IF($E22="Monthly",TRUE,IF($E22="Quarterly",MOD(MONTH(AC$11)-N($F22),3)=0,MONTH(AC$11)=N($F22)))),AND(DATE(YEAR((AC$11+13)),MONTH((AC$11+13)),MIN($D22,DAY(EOMONTH((AC$11+13),0))))&gt;=AC$11,DATE(YEAR((AC$11+13)),MONTH((AC$11+13)),MIN($D22,DAY(EOMONTH((AC$11+13),0))))&lt;=(AC$11+13),IF($E22="Monthly",TRUE,IF($E22="Quarterly",MOD(MONTH((AC$11+13))-N($F22),3)=0,MONTH((AC$11+13))=N($F22))))),$C22,""))))</f>
        <v>0</v>
      </c>
      <c r="AD22" s="25">
        <f>IF(OR($B22="",N($C22)=0),"",IF($E22="Every paycheck",$C22,IF(N($D22)=0,"",IF(OR(AND(DATE(YEAR(AD$11),MONTH(AD$11),MIN($D22,DAY(EOMONTH(AD$11,0))))&gt;=AD$11,DATE(YEAR(AD$11),MONTH(AD$11),MIN($D22,DAY(EOMONTH(AD$11,0))))&lt;=(AD$11+13),IF($E22="Monthly",TRUE,IF($E22="Quarterly",MOD(MONTH(AD$11)-N($F22),3)=0,MONTH(AD$11)=N($F22)))),AND(DATE(YEAR((AD$11+13)),MONTH((AD$11+13)),MIN($D22,DAY(EOMONTH((AD$11+13),0))))&gt;=AD$11,DATE(YEAR((AD$11+13)),MONTH((AD$11+13)),MIN($D22,DAY(EOMONTH((AD$11+13),0))))&lt;=(AD$11+13),IF($E22="Monthly",TRUE,IF($E22="Quarterly",MOD(MONTH((AD$11+13))-N($F22),3)=0,MONTH((AD$11+13))=N($F22))))),$C22,""))))</f>
        <v>0</v>
      </c>
      <c r="AE22" s="25">
        <f>IF(OR($B22="",N($C22)=0),"",IF($E22="Every paycheck",$C22,IF(N($D22)=0,"",IF(OR(AND(DATE(YEAR(AE$11),MONTH(AE$11),MIN($D22,DAY(EOMONTH(AE$11,0))))&gt;=AE$11,DATE(YEAR(AE$11),MONTH(AE$11),MIN($D22,DAY(EOMONTH(AE$11,0))))&lt;=(AE$11+13),IF($E22="Monthly",TRUE,IF($E22="Quarterly",MOD(MONTH(AE$11)-N($F22),3)=0,MONTH(AE$11)=N($F22)))),AND(DATE(YEAR((AE$11+13)),MONTH((AE$11+13)),MIN($D22,DAY(EOMONTH((AE$11+13),0))))&gt;=AE$11,DATE(YEAR((AE$11+13)),MONTH((AE$11+13)),MIN($D22,DAY(EOMONTH((AE$11+13),0))))&lt;=(AE$11+13),IF($E22="Monthly",TRUE,IF($E22="Quarterly",MOD(MONTH((AE$11+13))-N($F22),3)=0,MONTH((AE$11+13))=N($F22))))),$C22,""))))</f>
        <v>0</v>
      </c>
      <c r="AF22" s="25">
        <f>IF(OR($B22="",N($C22)=0),"",IF($E22="Every paycheck",$C22,IF(N($D22)=0,"",IF(OR(AND(DATE(YEAR(AF$11),MONTH(AF$11),MIN($D22,DAY(EOMONTH(AF$11,0))))&gt;=AF$11,DATE(YEAR(AF$11),MONTH(AF$11),MIN($D22,DAY(EOMONTH(AF$11,0))))&lt;=(AF$11+13),IF($E22="Monthly",TRUE,IF($E22="Quarterly",MOD(MONTH(AF$11)-N($F22),3)=0,MONTH(AF$11)=N($F22)))),AND(DATE(YEAR((AF$11+13)),MONTH((AF$11+13)),MIN($D22,DAY(EOMONTH((AF$11+13),0))))&gt;=AF$11,DATE(YEAR((AF$11+13)),MONTH((AF$11+13)),MIN($D22,DAY(EOMONTH((AF$11+13),0))))&lt;=(AF$11+13),IF($E22="Monthly",TRUE,IF($E22="Quarterly",MOD(MONTH((AF$11+13))-N($F22),3)=0,MONTH((AF$11+13))=N($F22))))),$C22,""))))</f>
        <v>0</v>
      </c>
      <c r="AG22" s="25">
        <f>IF(OR($B22="",N($C22)=0),"",IF($E22="Every paycheck",$C22,IF(N($D22)=0,"",IF(OR(AND(DATE(YEAR(AG$11),MONTH(AG$11),MIN($D22,DAY(EOMONTH(AG$11,0))))&gt;=AG$11,DATE(YEAR(AG$11),MONTH(AG$11),MIN($D22,DAY(EOMONTH(AG$11,0))))&lt;=(AG$11+13),IF($E22="Monthly",TRUE,IF($E22="Quarterly",MOD(MONTH(AG$11)-N($F22),3)=0,MONTH(AG$11)=N($F22)))),AND(DATE(YEAR((AG$11+13)),MONTH((AG$11+13)),MIN($D22,DAY(EOMONTH((AG$11+13),0))))&gt;=AG$11,DATE(YEAR((AG$11+13)),MONTH((AG$11+13)),MIN($D22,DAY(EOMONTH((AG$11+13),0))))&lt;=(AG$11+13),IF($E22="Monthly",TRUE,IF($E22="Quarterly",MOD(MONTH((AG$11+13))-N($F22),3)=0,MONTH((AG$11+13))=N($F22))))),$C22,""))))</f>
        <v>0</v>
      </c>
      <c r="AH22" s="25">
        <f>IF(OR($B22="",N($C22)=0),"",IF($E22="Every paycheck",$C22,IF(N($D22)=0,"",IF(OR(AND(DATE(YEAR(AH$11),MONTH(AH$11),MIN($D22,DAY(EOMONTH(AH$11,0))))&gt;=AH$11,DATE(YEAR(AH$11),MONTH(AH$11),MIN($D22,DAY(EOMONTH(AH$11,0))))&lt;=(AH$11+13),IF($E22="Monthly",TRUE,IF($E22="Quarterly",MOD(MONTH(AH$11)-N($F22),3)=0,MONTH(AH$11)=N($F22)))),AND(DATE(YEAR((AH$11+13)),MONTH((AH$11+13)),MIN($D22,DAY(EOMONTH((AH$11+13),0))))&gt;=AH$11,DATE(YEAR((AH$11+13)),MONTH((AH$11+13)),MIN($D22,DAY(EOMONTH((AH$11+13),0))))&lt;=(AH$11+13),IF($E22="Monthly",TRUE,IF($E22="Quarterly",MOD(MONTH((AH$11+13))-N($F22),3)=0,MONTH((AH$11+13))=N($F22))))),$C22,""))))</f>
        <v>0</v>
      </c>
    </row>
    <row r="23" spans="2:34">
      <c r="B23" s="21" t="s">
        <v>24</v>
      </c>
      <c r="C23" s="22">
        <v>90</v>
      </c>
      <c r="D23" s="23">
        <v>20</v>
      </c>
      <c r="E23" s="24" t="s">
        <v>25</v>
      </c>
      <c r="F23" s="23">
        <v>2</v>
      </c>
      <c r="I23" s="25">
        <f>IF(OR($B23="",N($C23)=0),"",IF($E23="Every paycheck",$C23,IF(N($D23)=0,"",IF(OR(AND(DATE(YEAR(I$11),MONTH(I$11),MIN($D23,DAY(EOMONTH(I$11,0))))&gt;=I$11,DATE(YEAR(I$11),MONTH(I$11),MIN($D23,DAY(EOMONTH(I$11,0))))&lt;=(I$11+13),IF($E23="Monthly",TRUE,IF($E23="Quarterly",MOD(MONTH(I$11)-N($F23),3)=0,MONTH(I$11)=N($F23)))),AND(DATE(YEAR((I$11+13)),MONTH((I$11+13)),MIN($D23,DAY(EOMONTH((I$11+13),0))))&gt;=I$11,DATE(YEAR((I$11+13)),MONTH((I$11+13)),MIN($D23,DAY(EOMONTH((I$11+13),0))))&lt;=(I$11+13),IF($E23="Monthly",TRUE,IF($E23="Quarterly",MOD(MONTH((I$11+13))-N($F23),3)=0,MONTH((I$11+13))=N($F23))))),$C23,""))))</f>
        <v>0</v>
      </c>
      <c r="J23" s="25">
        <f>IF(OR($B23="",N($C23)=0),"",IF($E23="Every paycheck",$C23,IF(N($D23)=0,"",IF(OR(AND(DATE(YEAR(J$11),MONTH(J$11),MIN($D23,DAY(EOMONTH(J$11,0))))&gt;=J$11,DATE(YEAR(J$11),MONTH(J$11),MIN($D23,DAY(EOMONTH(J$11,0))))&lt;=(J$11+13),IF($E23="Monthly",TRUE,IF($E23="Quarterly",MOD(MONTH(J$11)-N($F23),3)=0,MONTH(J$11)=N($F23)))),AND(DATE(YEAR((J$11+13)),MONTH((J$11+13)),MIN($D23,DAY(EOMONTH((J$11+13),0))))&gt;=J$11,DATE(YEAR((J$11+13)),MONTH((J$11+13)),MIN($D23,DAY(EOMONTH((J$11+13),0))))&lt;=(J$11+13),IF($E23="Monthly",TRUE,IF($E23="Quarterly",MOD(MONTH((J$11+13))-N($F23),3)=0,MONTH((J$11+13))=N($F23))))),$C23,""))))</f>
        <v>0</v>
      </c>
      <c r="K23" s="25">
        <f>IF(OR($B23="",N($C23)=0),"",IF($E23="Every paycheck",$C23,IF(N($D23)=0,"",IF(OR(AND(DATE(YEAR(K$11),MONTH(K$11),MIN($D23,DAY(EOMONTH(K$11,0))))&gt;=K$11,DATE(YEAR(K$11),MONTH(K$11),MIN($D23,DAY(EOMONTH(K$11,0))))&lt;=(K$11+13),IF($E23="Monthly",TRUE,IF($E23="Quarterly",MOD(MONTH(K$11)-N($F23),3)=0,MONTH(K$11)=N($F23)))),AND(DATE(YEAR((K$11+13)),MONTH((K$11+13)),MIN($D23,DAY(EOMONTH((K$11+13),0))))&gt;=K$11,DATE(YEAR((K$11+13)),MONTH((K$11+13)),MIN($D23,DAY(EOMONTH((K$11+13),0))))&lt;=(K$11+13),IF($E23="Monthly",TRUE,IF($E23="Quarterly",MOD(MONTH((K$11+13))-N($F23),3)=0,MONTH((K$11+13))=N($F23))))),$C23,""))))</f>
        <v>0</v>
      </c>
      <c r="L23" s="25">
        <f>IF(OR($B23="",N($C23)=0),"",IF($E23="Every paycheck",$C23,IF(N($D23)=0,"",IF(OR(AND(DATE(YEAR(L$11),MONTH(L$11),MIN($D23,DAY(EOMONTH(L$11,0))))&gt;=L$11,DATE(YEAR(L$11),MONTH(L$11),MIN($D23,DAY(EOMONTH(L$11,0))))&lt;=(L$11+13),IF($E23="Monthly",TRUE,IF($E23="Quarterly",MOD(MONTH(L$11)-N($F23),3)=0,MONTH(L$11)=N($F23)))),AND(DATE(YEAR((L$11+13)),MONTH((L$11+13)),MIN($D23,DAY(EOMONTH((L$11+13),0))))&gt;=L$11,DATE(YEAR((L$11+13)),MONTH((L$11+13)),MIN($D23,DAY(EOMONTH((L$11+13),0))))&lt;=(L$11+13),IF($E23="Monthly",TRUE,IF($E23="Quarterly",MOD(MONTH((L$11+13))-N($F23),3)=0,MONTH((L$11+13))=N($F23))))),$C23,""))))</f>
        <v>0</v>
      </c>
      <c r="M23" s="25">
        <f>IF(OR($B23="",N($C23)=0),"",IF($E23="Every paycheck",$C23,IF(N($D23)=0,"",IF(OR(AND(DATE(YEAR(M$11),MONTH(M$11),MIN($D23,DAY(EOMONTH(M$11,0))))&gt;=M$11,DATE(YEAR(M$11),MONTH(M$11),MIN($D23,DAY(EOMONTH(M$11,0))))&lt;=(M$11+13),IF($E23="Monthly",TRUE,IF($E23="Quarterly",MOD(MONTH(M$11)-N($F23),3)=0,MONTH(M$11)=N($F23)))),AND(DATE(YEAR((M$11+13)),MONTH((M$11+13)),MIN($D23,DAY(EOMONTH((M$11+13),0))))&gt;=M$11,DATE(YEAR((M$11+13)),MONTH((M$11+13)),MIN($D23,DAY(EOMONTH((M$11+13),0))))&lt;=(M$11+13),IF($E23="Monthly",TRUE,IF($E23="Quarterly",MOD(MONTH((M$11+13))-N($F23),3)=0,MONTH((M$11+13))=N($F23))))),$C23,""))))</f>
        <v>0</v>
      </c>
      <c r="N23" s="25">
        <f>IF(OR($B23="",N($C23)=0),"",IF($E23="Every paycheck",$C23,IF(N($D23)=0,"",IF(OR(AND(DATE(YEAR(N$11),MONTH(N$11),MIN($D23,DAY(EOMONTH(N$11,0))))&gt;=N$11,DATE(YEAR(N$11),MONTH(N$11),MIN($D23,DAY(EOMONTH(N$11,0))))&lt;=(N$11+13),IF($E23="Monthly",TRUE,IF($E23="Quarterly",MOD(MONTH(N$11)-N($F23),3)=0,MONTH(N$11)=N($F23)))),AND(DATE(YEAR((N$11+13)),MONTH((N$11+13)),MIN($D23,DAY(EOMONTH((N$11+13),0))))&gt;=N$11,DATE(YEAR((N$11+13)),MONTH((N$11+13)),MIN($D23,DAY(EOMONTH((N$11+13),0))))&lt;=(N$11+13),IF($E23="Monthly",TRUE,IF($E23="Quarterly",MOD(MONTH((N$11+13))-N($F23),3)=0,MONTH((N$11+13))=N($F23))))),$C23,""))))</f>
        <v>0</v>
      </c>
      <c r="O23" s="25">
        <f>IF(OR($B23="",N($C23)=0),"",IF($E23="Every paycheck",$C23,IF(N($D23)=0,"",IF(OR(AND(DATE(YEAR(O$11),MONTH(O$11),MIN($D23,DAY(EOMONTH(O$11,0))))&gt;=O$11,DATE(YEAR(O$11),MONTH(O$11),MIN($D23,DAY(EOMONTH(O$11,0))))&lt;=(O$11+13),IF($E23="Monthly",TRUE,IF($E23="Quarterly",MOD(MONTH(O$11)-N($F23),3)=0,MONTH(O$11)=N($F23)))),AND(DATE(YEAR((O$11+13)),MONTH((O$11+13)),MIN($D23,DAY(EOMONTH((O$11+13),0))))&gt;=O$11,DATE(YEAR((O$11+13)),MONTH((O$11+13)),MIN($D23,DAY(EOMONTH((O$11+13),0))))&lt;=(O$11+13),IF($E23="Monthly",TRUE,IF($E23="Quarterly",MOD(MONTH((O$11+13))-N($F23),3)=0,MONTH((O$11+13))=N($F23))))),$C23,""))))</f>
        <v>0</v>
      </c>
      <c r="P23" s="25">
        <f>IF(OR($B23="",N($C23)=0),"",IF($E23="Every paycheck",$C23,IF(N($D23)=0,"",IF(OR(AND(DATE(YEAR(P$11),MONTH(P$11),MIN($D23,DAY(EOMONTH(P$11,0))))&gt;=P$11,DATE(YEAR(P$11),MONTH(P$11),MIN($D23,DAY(EOMONTH(P$11,0))))&lt;=(P$11+13),IF($E23="Monthly",TRUE,IF($E23="Quarterly",MOD(MONTH(P$11)-N($F23),3)=0,MONTH(P$11)=N($F23)))),AND(DATE(YEAR((P$11+13)),MONTH((P$11+13)),MIN($D23,DAY(EOMONTH((P$11+13),0))))&gt;=P$11,DATE(YEAR((P$11+13)),MONTH((P$11+13)),MIN($D23,DAY(EOMONTH((P$11+13),0))))&lt;=(P$11+13),IF($E23="Monthly",TRUE,IF($E23="Quarterly",MOD(MONTH((P$11+13))-N($F23),3)=0,MONTH((P$11+13))=N($F23))))),$C23,""))))</f>
        <v>0</v>
      </c>
      <c r="Q23" s="25">
        <f>IF(OR($B23="",N($C23)=0),"",IF($E23="Every paycheck",$C23,IF(N($D23)=0,"",IF(OR(AND(DATE(YEAR(Q$11),MONTH(Q$11),MIN($D23,DAY(EOMONTH(Q$11,0))))&gt;=Q$11,DATE(YEAR(Q$11),MONTH(Q$11),MIN($D23,DAY(EOMONTH(Q$11,0))))&lt;=(Q$11+13),IF($E23="Monthly",TRUE,IF($E23="Quarterly",MOD(MONTH(Q$11)-N($F23),3)=0,MONTH(Q$11)=N($F23)))),AND(DATE(YEAR((Q$11+13)),MONTH((Q$11+13)),MIN($D23,DAY(EOMONTH((Q$11+13),0))))&gt;=Q$11,DATE(YEAR((Q$11+13)),MONTH((Q$11+13)),MIN($D23,DAY(EOMONTH((Q$11+13),0))))&lt;=(Q$11+13),IF($E23="Monthly",TRUE,IF($E23="Quarterly",MOD(MONTH((Q$11+13))-N($F23),3)=0,MONTH((Q$11+13))=N($F23))))),$C23,""))))</f>
        <v>0</v>
      </c>
      <c r="R23" s="25">
        <f>IF(OR($B23="",N($C23)=0),"",IF($E23="Every paycheck",$C23,IF(N($D23)=0,"",IF(OR(AND(DATE(YEAR(R$11),MONTH(R$11),MIN($D23,DAY(EOMONTH(R$11,0))))&gt;=R$11,DATE(YEAR(R$11),MONTH(R$11),MIN($D23,DAY(EOMONTH(R$11,0))))&lt;=(R$11+13),IF($E23="Monthly",TRUE,IF($E23="Quarterly",MOD(MONTH(R$11)-N($F23),3)=0,MONTH(R$11)=N($F23)))),AND(DATE(YEAR((R$11+13)),MONTH((R$11+13)),MIN($D23,DAY(EOMONTH((R$11+13),0))))&gt;=R$11,DATE(YEAR((R$11+13)),MONTH((R$11+13)),MIN($D23,DAY(EOMONTH((R$11+13),0))))&lt;=(R$11+13),IF($E23="Monthly",TRUE,IF($E23="Quarterly",MOD(MONTH((R$11+13))-N($F23),3)=0,MONTH((R$11+13))=N($F23))))),$C23,""))))</f>
        <v>0</v>
      </c>
      <c r="S23" s="25">
        <f>IF(OR($B23="",N($C23)=0),"",IF($E23="Every paycheck",$C23,IF(N($D23)=0,"",IF(OR(AND(DATE(YEAR(S$11),MONTH(S$11),MIN($D23,DAY(EOMONTH(S$11,0))))&gt;=S$11,DATE(YEAR(S$11),MONTH(S$11),MIN($D23,DAY(EOMONTH(S$11,0))))&lt;=(S$11+13),IF($E23="Monthly",TRUE,IF($E23="Quarterly",MOD(MONTH(S$11)-N($F23),3)=0,MONTH(S$11)=N($F23)))),AND(DATE(YEAR((S$11+13)),MONTH((S$11+13)),MIN($D23,DAY(EOMONTH((S$11+13),0))))&gt;=S$11,DATE(YEAR((S$11+13)),MONTH((S$11+13)),MIN($D23,DAY(EOMONTH((S$11+13),0))))&lt;=(S$11+13),IF($E23="Monthly",TRUE,IF($E23="Quarterly",MOD(MONTH((S$11+13))-N($F23),3)=0,MONTH((S$11+13))=N($F23))))),$C23,""))))</f>
        <v>0</v>
      </c>
      <c r="T23" s="25">
        <f>IF(OR($B23="",N($C23)=0),"",IF($E23="Every paycheck",$C23,IF(N($D23)=0,"",IF(OR(AND(DATE(YEAR(T$11),MONTH(T$11),MIN($D23,DAY(EOMONTH(T$11,0))))&gt;=T$11,DATE(YEAR(T$11),MONTH(T$11),MIN($D23,DAY(EOMONTH(T$11,0))))&lt;=(T$11+13),IF($E23="Monthly",TRUE,IF($E23="Quarterly",MOD(MONTH(T$11)-N($F23),3)=0,MONTH(T$11)=N($F23)))),AND(DATE(YEAR((T$11+13)),MONTH((T$11+13)),MIN($D23,DAY(EOMONTH((T$11+13),0))))&gt;=T$11,DATE(YEAR((T$11+13)),MONTH((T$11+13)),MIN($D23,DAY(EOMONTH((T$11+13),0))))&lt;=(T$11+13),IF($E23="Monthly",TRUE,IF($E23="Quarterly",MOD(MONTH((T$11+13))-N($F23),3)=0,MONTH((T$11+13))=N($F23))))),$C23,""))))</f>
        <v>0</v>
      </c>
      <c r="U23" s="25">
        <f>IF(OR($B23="",N($C23)=0),"",IF($E23="Every paycheck",$C23,IF(N($D23)=0,"",IF(OR(AND(DATE(YEAR(U$11),MONTH(U$11),MIN($D23,DAY(EOMONTH(U$11,0))))&gt;=U$11,DATE(YEAR(U$11),MONTH(U$11),MIN($D23,DAY(EOMONTH(U$11,0))))&lt;=(U$11+13),IF($E23="Monthly",TRUE,IF($E23="Quarterly",MOD(MONTH(U$11)-N($F23),3)=0,MONTH(U$11)=N($F23)))),AND(DATE(YEAR((U$11+13)),MONTH((U$11+13)),MIN($D23,DAY(EOMONTH((U$11+13),0))))&gt;=U$11,DATE(YEAR((U$11+13)),MONTH((U$11+13)),MIN($D23,DAY(EOMONTH((U$11+13),0))))&lt;=(U$11+13),IF($E23="Monthly",TRUE,IF($E23="Quarterly",MOD(MONTH((U$11+13))-N($F23),3)=0,MONTH((U$11+13))=N($F23))))),$C23,""))))</f>
        <v>0</v>
      </c>
      <c r="V23" s="25">
        <f>IF(OR($B23="",N($C23)=0),"",IF($E23="Every paycheck",$C23,IF(N($D23)=0,"",IF(OR(AND(DATE(YEAR(V$11),MONTH(V$11),MIN($D23,DAY(EOMONTH(V$11,0))))&gt;=V$11,DATE(YEAR(V$11),MONTH(V$11),MIN($D23,DAY(EOMONTH(V$11,0))))&lt;=(V$11+13),IF($E23="Monthly",TRUE,IF($E23="Quarterly",MOD(MONTH(V$11)-N($F23),3)=0,MONTH(V$11)=N($F23)))),AND(DATE(YEAR((V$11+13)),MONTH((V$11+13)),MIN($D23,DAY(EOMONTH((V$11+13),0))))&gt;=V$11,DATE(YEAR((V$11+13)),MONTH((V$11+13)),MIN($D23,DAY(EOMONTH((V$11+13),0))))&lt;=(V$11+13),IF($E23="Monthly",TRUE,IF($E23="Quarterly",MOD(MONTH((V$11+13))-N($F23),3)=0,MONTH((V$11+13))=N($F23))))),$C23,""))))</f>
        <v>0</v>
      </c>
      <c r="W23" s="25">
        <f>IF(OR($B23="",N($C23)=0),"",IF($E23="Every paycheck",$C23,IF(N($D23)=0,"",IF(OR(AND(DATE(YEAR(W$11),MONTH(W$11),MIN($D23,DAY(EOMONTH(W$11,0))))&gt;=W$11,DATE(YEAR(W$11),MONTH(W$11),MIN($D23,DAY(EOMONTH(W$11,0))))&lt;=(W$11+13),IF($E23="Monthly",TRUE,IF($E23="Quarterly",MOD(MONTH(W$11)-N($F23),3)=0,MONTH(W$11)=N($F23)))),AND(DATE(YEAR((W$11+13)),MONTH((W$11+13)),MIN($D23,DAY(EOMONTH((W$11+13),0))))&gt;=W$11,DATE(YEAR((W$11+13)),MONTH((W$11+13)),MIN($D23,DAY(EOMONTH((W$11+13),0))))&lt;=(W$11+13),IF($E23="Monthly",TRUE,IF($E23="Quarterly",MOD(MONTH((W$11+13))-N($F23),3)=0,MONTH((W$11+13))=N($F23))))),$C23,""))))</f>
        <v>0</v>
      </c>
      <c r="X23" s="25">
        <f>IF(OR($B23="",N($C23)=0),"",IF($E23="Every paycheck",$C23,IF(N($D23)=0,"",IF(OR(AND(DATE(YEAR(X$11),MONTH(X$11),MIN($D23,DAY(EOMONTH(X$11,0))))&gt;=X$11,DATE(YEAR(X$11),MONTH(X$11),MIN($D23,DAY(EOMONTH(X$11,0))))&lt;=(X$11+13),IF($E23="Monthly",TRUE,IF($E23="Quarterly",MOD(MONTH(X$11)-N($F23),3)=0,MONTH(X$11)=N($F23)))),AND(DATE(YEAR((X$11+13)),MONTH((X$11+13)),MIN($D23,DAY(EOMONTH((X$11+13),0))))&gt;=X$11,DATE(YEAR((X$11+13)),MONTH((X$11+13)),MIN($D23,DAY(EOMONTH((X$11+13),0))))&lt;=(X$11+13),IF($E23="Monthly",TRUE,IF($E23="Quarterly",MOD(MONTH((X$11+13))-N($F23),3)=0,MONTH((X$11+13))=N($F23))))),$C23,""))))</f>
        <v>0</v>
      </c>
      <c r="Y23" s="25">
        <f>IF(OR($B23="",N($C23)=0),"",IF($E23="Every paycheck",$C23,IF(N($D23)=0,"",IF(OR(AND(DATE(YEAR(Y$11),MONTH(Y$11),MIN($D23,DAY(EOMONTH(Y$11,0))))&gt;=Y$11,DATE(YEAR(Y$11),MONTH(Y$11),MIN($D23,DAY(EOMONTH(Y$11,0))))&lt;=(Y$11+13),IF($E23="Monthly",TRUE,IF($E23="Quarterly",MOD(MONTH(Y$11)-N($F23),3)=0,MONTH(Y$11)=N($F23)))),AND(DATE(YEAR((Y$11+13)),MONTH((Y$11+13)),MIN($D23,DAY(EOMONTH((Y$11+13),0))))&gt;=Y$11,DATE(YEAR((Y$11+13)),MONTH((Y$11+13)),MIN($D23,DAY(EOMONTH((Y$11+13),0))))&lt;=(Y$11+13),IF($E23="Monthly",TRUE,IF($E23="Quarterly",MOD(MONTH((Y$11+13))-N($F23),3)=0,MONTH((Y$11+13))=N($F23))))),$C23,""))))</f>
        <v>0</v>
      </c>
      <c r="Z23" s="25">
        <f>IF(OR($B23="",N($C23)=0),"",IF($E23="Every paycheck",$C23,IF(N($D23)=0,"",IF(OR(AND(DATE(YEAR(Z$11),MONTH(Z$11),MIN($D23,DAY(EOMONTH(Z$11,0))))&gt;=Z$11,DATE(YEAR(Z$11),MONTH(Z$11),MIN($D23,DAY(EOMONTH(Z$11,0))))&lt;=(Z$11+13),IF($E23="Monthly",TRUE,IF($E23="Quarterly",MOD(MONTH(Z$11)-N($F23),3)=0,MONTH(Z$11)=N($F23)))),AND(DATE(YEAR((Z$11+13)),MONTH((Z$11+13)),MIN($D23,DAY(EOMONTH((Z$11+13),0))))&gt;=Z$11,DATE(YEAR((Z$11+13)),MONTH((Z$11+13)),MIN($D23,DAY(EOMONTH((Z$11+13),0))))&lt;=(Z$11+13),IF($E23="Monthly",TRUE,IF($E23="Quarterly",MOD(MONTH((Z$11+13))-N($F23),3)=0,MONTH((Z$11+13))=N($F23))))),$C23,""))))</f>
        <v>0</v>
      </c>
      <c r="AA23" s="25">
        <f>IF(OR($B23="",N($C23)=0),"",IF($E23="Every paycheck",$C23,IF(N($D23)=0,"",IF(OR(AND(DATE(YEAR(AA$11),MONTH(AA$11),MIN($D23,DAY(EOMONTH(AA$11,0))))&gt;=AA$11,DATE(YEAR(AA$11),MONTH(AA$11),MIN($D23,DAY(EOMONTH(AA$11,0))))&lt;=(AA$11+13),IF($E23="Monthly",TRUE,IF($E23="Quarterly",MOD(MONTH(AA$11)-N($F23),3)=0,MONTH(AA$11)=N($F23)))),AND(DATE(YEAR((AA$11+13)),MONTH((AA$11+13)),MIN($D23,DAY(EOMONTH((AA$11+13),0))))&gt;=AA$11,DATE(YEAR((AA$11+13)),MONTH((AA$11+13)),MIN($D23,DAY(EOMONTH((AA$11+13),0))))&lt;=(AA$11+13),IF($E23="Monthly",TRUE,IF($E23="Quarterly",MOD(MONTH((AA$11+13))-N($F23),3)=0,MONTH((AA$11+13))=N($F23))))),$C23,""))))</f>
        <v>0</v>
      </c>
      <c r="AB23" s="25">
        <f>IF(OR($B23="",N($C23)=0),"",IF($E23="Every paycheck",$C23,IF(N($D23)=0,"",IF(OR(AND(DATE(YEAR(AB$11),MONTH(AB$11),MIN($D23,DAY(EOMONTH(AB$11,0))))&gt;=AB$11,DATE(YEAR(AB$11),MONTH(AB$11),MIN($D23,DAY(EOMONTH(AB$11,0))))&lt;=(AB$11+13),IF($E23="Monthly",TRUE,IF($E23="Quarterly",MOD(MONTH(AB$11)-N($F23),3)=0,MONTH(AB$11)=N($F23)))),AND(DATE(YEAR((AB$11+13)),MONTH((AB$11+13)),MIN($D23,DAY(EOMONTH((AB$11+13),0))))&gt;=AB$11,DATE(YEAR((AB$11+13)),MONTH((AB$11+13)),MIN($D23,DAY(EOMONTH((AB$11+13),0))))&lt;=(AB$11+13),IF($E23="Monthly",TRUE,IF($E23="Quarterly",MOD(MONTH((AB$11+13))-N($F23),3)=0,MONTH((AB$11+13))=N($F23))))),$C23,""))))</f>
        <v>0</v>
      </c>
      <c r="AC23" s="25">
        <f>IF(OR($B23="",N($C23)=0),"",IF($E23="Every paycheck",$C23,IF(N($D23)=0,"",IF(OR(AND(DATE(YEAR(AC$11),MONTH(AC$11),MIN($D23,DAY(EOMONTH(AC$11,0))))&gt;=AC$11,DATE(YEAR(AC$11),MONTH(AC$11),MIN($D23,DAY(EOMONTH(AC$11,0))))&lt;=(AC$11+13),IF($E23="Monthly",TRUE,IF($E23="Quarterly",MOD(MONTH(AC$11)-N($F23),3)=0,MONTH(AC$11)=N($F23)))),AND(DATE(YEAR((AC$11+13)),MONTH((AC$11+13)),MIN($D23,DAY(EOMONTH((AC$11+13),0))))&gt;=AC$11,DATE(YEAR((AC$11+13)),MONTH((AC$11+13)),MIN($D23,DAY(EOMONTH((AC$11+13),0))))&lt;=(AC$11+13),IF($E23="Monthly",TRUE,IF($E23="Quarterly",MOD(MONTH((AC$11+13))-N($F23),3)=0,MONTH((AC$11+13))=N($F23))))),$C23,""))))</f>
        <v>0</v>
      </c>
      <c r="AD23" s="25">
        <f>IF(OR($B23="",N($C23)=0),"",IF($E23="Every paycheck",$C23,IF(N($D23)=0,"",IF(OR(AND(DATE(YEAR(AD$11),MONTH(AD$11),MIN($D23,DAY(EOMONTH(AD$11,0))))&gt;=AD$11,DATE(YEAR(AD$11),MONTH(AD$11),MIN($D23,DAY(EOMONTH(AD$11,0))))&lt;=(AD$11+13),IF($E23="Monthly",TRUE,IF($E23="Quarterly",MOD(MONTH(AD$11)-N($F23),3)=0,MONTH(AD$11)=N($F23)))),AND(DATE(YEAR((AD$11+13)),MONTH((AD$11+13)),MIN($D23,DAY(EOMONTH((AD$11+13),0))))&gt;=AD$11,DATE(YEAR((AD$11+13)),MONTH((AD$11+13)),MIN($D23,DAY(EOMONTH((AD$11+13),0))))&lt;=(AD$11+13),IF($E23="Monthly",TRUE,IF($E23="Quarterly",MOD(MONTH((AD$11+13))-N($F23),3)=0,MONTH((AD$11+13))=N($F23))))),$C23,""))))</f>
        <v>0</v>
      </c>
      <c r="AE23" s="25">
        <f>IF(OR($B23="",N($C23)=0),"",IF($E23="Every paycheck",$C23,IF(N($D23)=0,"",IF(OR(AND(DATE(YEAR(AE$11),MONTH(AE$11),MIN($D23,DAY(EOMONTH(AE$11,0))))&gt;=AE$11,DATE(YEAR(AE$11),MONTH(AE$11),MIN($D23,DAY(EOMONTH(AE$11,0))))&lt;=(AE$11+13),IF($E23="Monthly",TRUE,IF($E23="Quarterly",MOD(MONTH(AE$11)-N($F23),3)=0,MONTH(AE$11)=N($F23)))),AND(DATE(YEAR((AE$11+13)),MONTH((AE$11+13)),MIN($D23,DAY(EOMONTH((AE$11+13),0))))&gt;=AE$11,DATE(YEAR((AE$11+13)),MONTH((AE$11+13)),MIN($D23,DAY(EOMONTH((AE$11+13),0))))&lt;=(AE$11+13),IF($E23="Monthly",TRUE,IF($E23="Quarterly",MOD(MONTH((AE$11+13))-N($F23),3)=0,MONTH((AE$11+13))=N($F23))))),$C23,""))))</f>
        <v>0</v>
      </c>
      <c r="AF23" s="25">
        <f>IF(OR($B23="",N($C23)=0),"",IF($E23="Every paycheck",$C23,IF(N($D23)=0,"",IF(OR(AND(DATE(YEAR(AF$11),MONTH(AF$11),MIN($D23,DAY(EOMONTH(AF$11,0))))&gt;=AF$11,DATE(YEAR(AF$11),MONTH(AF$11),MIN($D23,DAY(EOMONTH(AF$11,0))))&lt;=(AF$11+13),IF($E23="Monthly",TRUE,IF($E23="Quarterly",MOD(MONTH(AF$11)-N($F23),3)=0,MONTH(AF$11)=N($F23)))),AND(DATE(YEAR((AF$11+13)),MONTH((AF$11+13)),MIN($D23,DAY(EOMONTH((AF$11+13),0))))&gt;=AF$11,DATE(YEAR((AF$11+13)),MONTH((AF$11+13)),MIN($D23,DAY(EOMONTH((AF$11+13),0))))&lt;=(AF$11+13),IF($E23="Monthly",TRUE,IF($E23="Quarterly",MOD(MONTH((AF$11+13))-N($F23),3)=0,MONTH((AF$11+13))=N($F23))))),$C23,""))))</f>
        <v>0</v>
      </c>
      <c r="AG23" s="25">
        <f>IF(OR($B23="",N($C23)=0),"",IF($E23="Every paycheck",$C23,IF(N($D23)=0,"",IF(OR(AND(DATE(YEAR(AG$11),MONTH(AG$11),MIN($D23,DAY(EOMONTH(AG$11,0))))&gt;=AG$11,DATE(YEAR(AG$11),MONTH(AG$11),MIN($D23,DAY(EOMONTH(AG$11,0))))&lt;=(AG$11+13),IF($E23="Monthly",TRUE,IF($E23="Quarterly",MOD(MONTH(AG$11)-N($F23),3)=0,MONTH(AG$11)=N($F23)))),AND(DATE(YEAR((AG$11+13)),MONTH((AG$11+13)),MIN($D23,DAY(EOMONTH((AG$11+13),0))))&gt;=AG$11,DATE(YEAR((AG$11+13)),MONTH((AG$11+13)),MIN($D23,DAY(EOMONTH((AG$11+13),0))))&lt;=(AG$11+13),IF($E23="Monthly",TRUE,IF($E23="Quarterly",MOD(MONTH((AG$11+13))-N($F23),3)=0,MONTH((AG$11+13))=N($F23))))),$C23,""))))</f>
        <v>0</v>
      </c>
      <c r="AH23" s="25">
        <f>IF(OR($B23="",N($C23)=0),"",IF($E23="Every paycheck",$C23,IF(N($D23)=0,"",IF(OR(AND(DATE(YEAR(AH$11),MONTH(AH$11),MIN($D23,DAY(EOMONTH(AH$11,0))))&gt;=AH$11,DATE(YEAR(AH$11),MONTH(AH$11),MIN($D23,DAY(EOMONTH(AH$11,0))))&lt;=(AH$11+13),IF($E23="Monthly",TRUE,IF($E23="Quarterly",MOD(MONTH(AH$11)-N($F23),3)=0,MONTH(AH$11)=N($F23)))),AND(DATE(YEAR((AH$11+13)),MONTH((AH$11+13)),MIN($D23,DAY(EOMONTH((AH$11+13),0))))&gt;=AH$11,DATE(YEAR((AH$11+13)),MONTH((AH$11+13)),MIN($D23,DAY(EOMONTH((AH$11+13),0))))&lt;=(AH$11+13),IF($E23="Monthly",TRUE,IF($E23="Quarterly",MOD(MONTH((AH$11+13))-N($F23),3)=0,MONTH((AH$11+13))=N($F23))))),$C23,""))))</f>
        <v>0</v>
      </c>
    </row>
    <row r="24" spans="2:34">
      <c r="B24" s="21" t="s">
        <v>26</v>
      </c>
      <c r="C24" s="22">
        <v>180</v>
      </c>
      <c r="D24" s="23">
        <v>15</v>
      </c>
      <c r="E24" s="24" t="s">
        <v>27</v>
      </c>
      <c r="F24" s="23">
        <v>3</v>
      </c>
      <c r="I24" s="25">
        <f>IF(OR($B24="",N($C24)=0),"",IF($E24="Every paycheck",$C24,IF(N($D24)=0,"",IF(OR(AND(DATE(YEAR(I$11),MONTH(I$11),MIN($D24,DAY(EOMONTH(I$11,0))))&gt;=I$11,DATE(YEAR(I$11),MONTH(I$11),MIN($D24,DAY(EOMONTH(I$11,0))))&lt;=(I$11+13),IF($E24="Monthly",TRUE,IF($E24="Quarterly",MOD(MONTH(I$11)-N($F24),3)=0,MONTH(I$11)=N($F24)))),AND(DATE(YEAR((I$11+13)),MONTH((I$11+13)),MIN($D24,DAY(EOMONTH((I$11+13),0))))&gt;=I$11,DATE(YEAR((I$11+13)),MONTH((I$11+13)),MIN($D24,DAY(EOMONTH((I$11+13),0))))&lt;=(I$11+13),IF($E24="Monthly",TRUE,IF($E24="Quarterly",MOD(MONTH((I$11+13))-N($F24),3)=0,MONTH((I$11+13))=N($F24))))),$C24,""))))</f>
        <v>0</v>
      </c>
      <c r="J24" s="25">
        <f>IF(OR($B24="",N($C24)=0),"",IF($E24="Every paycheck",$C24,IF(N($D24)=0,"",IF(OR(AND(DATE(YEAR(J$11),MONTH(J$11),MIN($D24,DAY(EOMONTH(J$11,0))))&gt;=J$11,DATE(YEAR(J$11),MONTH(J$11),MIN($D24,DAY(EOMONTH(J$11,0))))&lt;=(J$11+13),IF($E24="Monthly",TRUE,IF($E24="Quarterly",MOD(MONTH(J$11)-N($F24),3)=0,MONTH(J$11)=N($F24)))),AND(DATE(YEAR((J$11+13)),MONTH((J$11+13)),MIN($D24,DAY(EOMONTH((J$11+13),0))))&gt;=J$11,DATE(YEAR((J$11+13)),MONTH((J$11+13)),MIN($D24,DAY(EOMONTH((J$11+13),0))))&lt;=(J$11+13),IF($E24="Monthly",TRUE,IF($E24="Quarterly",MOD(MONTH((J$11+13))-N($F24),3)=0,MONTH((J$11+13))=N($F24))))),$C24,""))))</f>
        <v>0</v>
      </c>
      <c r="K24" s="25">
        <f>IF(OR($B24="",N($C24)=0),"",IF($E24="Every paycheck",$C24,IF(N($D24)=0,"",IF(OR(AND(DATE(YEAR(K$11),MONTH(K$11),MIN($D24,DAY(EOMONTH(K$11,0))))&gt;=K$11,DATE(YEAR(K$11),MONTH(K$11),MIN($D24,DAY(EOMONTH(K$11,0))))&lt;=(K$11+13),IF($E24="Monthly",TRUE,IF($E24="Quarterly",MOD(MONTH(K$11)-N($F24),3)=0,MONTH(K$11)=N($F24)))),AND(DATE(YEAR((K$11+13)),MONTH((K$11+13)),MIN($D24,DAY(EOMONTH((K$11+13),0))))&gt;=K$11,DATE(YEAR((K$11+13)),MONTH((K$11+13)),MIN($D24,DAY(EOMONTH((K$11+13),0))))&lt;=(K$11+13),IF($E24="Monthly",TRUE,IF($E24="Quarterly",MOD(MONTH((K$11+13))-N($F24),3)=0,MONTH((K$11+13))=N($F24))))),$C24,""))))</f>
        <v>0</v>
      </c>
      <c r="L24" s="25">
        <f>IF(OR($B24="",N($C24)=0),"",IF($E24="Every paycheck",$C24,IF(N($D24)=0,"",IF(OR(AND(DATE(YEAR(L$11),MONTH(L$11),MIN($D24,DAY(EOMONTH(L$11,0))))&gt;=L$11,DATE(YEAR(L$11),MONTH(L$11),MIN($D24,DAY(EOMONTH(L$11,0))))&lt;=(L$11+13),IF($E24="Monthly",TRUE,IF($E24="Quarterly",MOD(MONTH(L$11)-N($F24),3)=0,MONTH(L$11)=N($F24)))),AND(DATE(YEAR((L$11+13)),MONTH((L$11+13)),MIN($D24,DAY(EOMONTH((L$11+13),0))))&gt;=L$11,DATE(YEAR((L$11+13)),MONTH((L$11+13)),MIN($D24,DAY(EOMONTH((L$11+13),0))))&lt;=(L$11+13),IF($E24="Monthly",TRUE,IF($E24="Quarterly",MOD(MONTH((L$11+13))-N($F24),3)=0,MONTH((L$11+13))=N($F24))))),$C24,""))))</f>
        <v>0</v>
      </c>
      <c r="M24" s="25">
        <f>IF(OR($B24="",N($C24)=0),"",IF($E24="Every paycheck",$C24,IF(N($D24)=0,"",IF(OR(AND(DATE(YEAR(M$11),MONTH(M$11),MIN($D24,DAY(EOMONTH(M$11,0))))&gt;=M$11,DATE(YEAR(M$11),MONTH(M$11),MIN($D24,DAY(EOMONTH(M$11,0))))&lt;=(M$11+13),IF($E24="Monthly",TRUE,IF($E24="Quarterly",MOD(MONTH(M$11)-N($F24),3)=0,MONTH(M$11)=N($F24)))),AND(DATE(YEAR((M$11+13)),MONTH((M$11+13)),MIN($D24,DAY(EOMONTH((M$11+13),0))))&gt;=M$11,DATE(YEAR((M$11+13)),MONTH((M$11+13)),MIN($D24,DAY(EOMONTH((M$11+13),0))))&lt;=(M$11+13),IF($E24="Monthly",TRUE,IF($E24="Quarterly",MOD(MONTH((M$11+13))-N($F24),3)=0,MONTH((M$11+13))=N($F24))))),$C24,""))))</f>
        <v>0</v>
      </c>
      <c r="N24" s="25">
        <f>IF(OR($B24="",N($C24)=0),"",IF($E24="Every paycheck",$C24,IF(N($D24)=0,"",IF(OR(AND(DATE(YEAR(N$11),MONTH(N$11),MIN($D24,DAY(EOMONTH(N$11,0))))&gt;=N$11,DATE(YEAR(N$11),MONTH(N$11),MIN($D24,DAY(EOMONTH(N$11,0))))&lt;=(N$11+13),IF($E24="Monthly",TRUE,IF($E24="Quarterly",MOD(MONTH(N$11)-N($F24),3)=0,MONTH(N$11)=N($F24)))),AND(DATE(YEAR((N$11+13)),MONTH((N$11+13)),MIN($D24,DAY(EOMONTH((N$11+13),0))))&gt;=N$11,DATE(YEAR((N$11+13)),MONTH((N$11+13)),MIN($D24,DAY(EOMONTH((N$11+13),0))))&lt;=(N$11+13),IF($E24="Monthly",TRUE,IF($E24="Quarterly",MOD(MONTH((N$11+13))-N($F24),3)=0,MONTH((N$11+13))=N($F24))))),$C24,""))))</f>
        <v>0</v>
      </c>
      <c r="O24" s="25">
        <f>IF(OR($B24="",N($C24)=0),"",IF($E24="Every paycheck",$C24,IF(N($D24)=0,"",IF(OR(AND(DATE(YEAR(O$11),MONTH(O$11),MIN($D24,DAY(EOMONTH(O$11,0))))&gt;=O$11,DATE(YEAR(O$11),MONTH(O$11),MIN($D24,DAY(EOMONTH(O$11,0))))&lt;=(O$11+13),IF($E24="Monthly",TRUE,IF($E24="Quarterly",MOD(MONTH(O$11)-N($F24),3)=0,MONTH(O$11)=N($F24)))),AND(DATE(YEAR((O$11+13)),MONTH((O$11+13)),MIN($D24,DAY(EOMONTH((O$11+13),0))))&gt;=O$11,DATE(YEAR((O$11+13)),MONTH((O$11+13)),MIN($D24,DAY(EOMONTH((O$11+13),0))))&lt;=(O$11+13),IF($E24="Monthly",TRUE,IF($E24="Quarterly",MOD(MONTH((O$11+13))-N($F24),3)=0,MONTH((O$11+13))=N($F24))))),$C24,""))))</f>
        <v>0</v>
      </c>
      <c r="P24" s="25">
        <f>IF(OR($B24="",N($C24)=0),"",IF($E24="Every paycheck",$C24,IF(N($D24)=0,"",IF(OR(AND(DATE(YEAR(P$11),MONTH(P$11),MIN($D24,DAY(EOMONTH(P$11,0))))&gt;=P$11,DATE(YEAR(P$11),MONTH(P$11),MIN($D24,DAY(EOMONTH(P$11,0))))&lt;=(P$11+13),IF($E24="Monthly",TRUE,IF($E24="Quarterly",MOD(MONTH(P$11)-N($F24),3)=0,MONTH(P$11)=N($F24)))),AND(DATE(YEAR((P$11+13)),MONTH((P$11+13)),MIN($D24,DAY(EOMONTH((P$11+13),0))))&gt;=P$11,DATE(YEAR((P$11+13)),MONTH((P$11+13)),MIN($D24,DAY(EOMONTH((P$11+13),0))))&lt;=(P$11+13),IF($E24="Monthly",TRUE,IF($E24="Quarterly",MOD(MONTH((P$11+13))-N($F24),3)=0,MONTH((P$11+13))=N($F24))))),$C24,""))))</f>
        <v>0</v>
      </c>
      <c r="Q24" s="25">
        <f>IF(OR($B24="",N($C24)=0),"",IF($E24="Every paycheck",$C24,IF(N($D24)=0,"",IF(OR(AND(DATE(YEAR(Q$11),MONTH(Q$11),MIN($D24,DAY(EOMONTH(Q$11,0))))&gt;=Q$11,DATE(YEAR(Q$11),MONTH(Q$11),MIN($D24,DAY(EOMONTH(Q$11,0))))&lt;=(Q$11+13),IF($E24="Monthly",TRUE,IF($E24="Quarterly",MOD(MONTH(Q$11)-N($F24),3)=0,MONTH(Q$11)=N($F24)))),AND(DATE(YEAR((Q$11+13)),MONTH((Q$11+13)),MIN($D24,DAY(EOMONTH((Q$11+13),0))))&gt;=Q$11,DATE(YEAR((Q$11+13)),MONTH((Q$11+13)),MIN($D24,DAY(EOMONTH((Q$11+13),0))))&lt;=(Q$11+13),IF($E24="Monthly",TRUE,IF($E24="Quarterly",MOD(MONTH((Q$11+13))-N($F24),3)=0,MONTH((Q$11+13))=N($F24))))),$C24,""))))</f>
        <v>0</v>
      </c>
      <c r="R24" s="25">
        <f>IF(OR($B24="",N($C24)=0),"",IF($E24="Every paycheck",$C24,IF(N($D24)=0,"",IF(OR(AND(DATE(YEAR(R$11),MONTH(R$11),MIN($D24,DAY(EOMONTH(R$11,0))))&gt;=R$11,DATE(YEAR(R$11),MONTH(R$11),MIN($D24,DAY(EOMONTH(R$11,0))))&lt;=(R$11+13),IF($E24="Monthly",TRUE,IF($E24="Quarterly",MOD(MONTH(R$11)-N($F24),3)=0,MONTH(R$11)=N($F24)))),AND(DATE(YEAR((R$11+13)),MONTH((R$11+13)),MIN($D24,DAY(EOMONTH((R$11+13),0))))&gt;=R$11,DATE(YEAR((R$11+13)),MONTH((R$11+13)),MIN($D24,DAY(EOMONTH((R$11+13),0))))&lt;=(R$11+13),IF($E24="Monthly",TRUE,IF($E24="Quarterly",MOD(MONTH((R$11+13))-N($F24),3)=0,MONTH((R$11+13))=N($F24))))),$C24,""))))</f>
        <v>0</v>
      </c>
      <c r="S24" s="25">
        <f>IF(OR($B24="",N($C24)=0),"",IF($E24="Every paycheck",$C24,IF(N($D24)=0,"",IF(OR(AND(DATE(YEAR(S$11),MONTH(S$11),MIN($D24,DAY(EOMONTH(S$11,0))))&gt;=S$11,DATE(YEAR(S$11),MONTH(S$11),MIN($D24,DAY(EOMONTH(S$11,0))))&lt;=(S$11+13),IF($E24="Monthly",TRUE,IF($E24="Quarterly",MOD(MONTH(S$11)-N($F24),3)=0,MONTH(S$11)=N($F24)))),AND(DATE(YEAR((S$11+13)),MONTH((S$11+13)),MIN($D24,DAY(EOMONTH((S$11+13),0))))&gt;=S$11,DATE(YEAR((S$11+13)),MONTH((S$11+13)),MIN($D24,DAY(EOMONTH((S$11+13),0))))&lt;=(S$11+13),IF($E24="Monthly",TRUE,IF($E24="Quarterly",MOD(MONTH((S$11+13))-N($F24),3)=0,MONTH((S$11+13))=N($F24))))),$C24,""))))</f>
        <v>0</v>
      </c>
      <c r="T24" s="25">
        <f>IF(OR($B24="",N($C24)=0),"",IF($E24="Every paycheck",$C24,IF(N($D24)=0,"",IF(OR(AND(DATE(YEAR(T$11),MONTH(T$11),MIN($D24,DAY(EOMONTH(T$11,0))))&gt;=T$11,DATE(YEAR(T$11),MONTH(T$11),MIN($D24,DAY(EOMONTH(T$11,0))))&lt;=(T$11+13),IF($E24="Monthly",TRUE,IF($E24="Quarterly",MOD(MONTH(T$11)-N($F24),3)=0,MONTH(T$11)=N($F24)))),AND(DATE(YEAR((T$11+13)),MONTH((T$11+13)),MIN($D24,DAY(EOMONTH((T$11+13),0))))&gt;=T$11,DATE(YEAR((T$11+13)),MONTH((T$11+13)),MIN($D24,DAY(EOMONTH((T$11+13),0))))&lt;=(T$11+13),IF($E24="Monthly",TRUE,IF($E24="Quarterly",MOD(MONTH((T$11+13))-N($F24),3)=0,MONTH((T$11+13))=N($F24))))),$C24,""))))</f>
        <v>0</v>
      </c>
      <c r="U24" s="25">
        <f>IF(OR($B24="",N($C24)=0),"",IF($E24="Every paycheck",$C24,IF(N($D24)=0,"",IF(OR(AND(DATE(YEAR(U$11),MONTH(U$11),MIN($D24,DAY(EOMONTH(U$11,0))))&gt;=U$11,DATE(YEAR(U$11),MONTH(U$11),MIN($D24,DAY(EOMONTH(U$11,0))))&lt;=(U$11+13),IF($E24="Monthly",TRUE,IF($E24="Quarterly",MOD(MONTH(U$11)-N($F24),3)=0,MONTH(U$11)=N($F24)))),AND(DATE(YEAR((U$11+13)),MONTH((U$11+13)),MIN($D24,DAY(EOMONTH((U$11+13),0))))&gt;=U$11,DATE(YEAR((U$11+13)),MONTH((U$11+13)),MIN($D24,DAY(EOMONTH((U$11+13),0))))&lt;=(U$11+13),IF($E24="Monthly",TRUE,IF($E24="Quarterly",MOD(MONTH((U$11+13))-N($F24),3)=0,MONTH((U$11+13))=N($F24))))),$C24,""))))</f>
        <v>0</v>
      </c>
      <c r="V24" s="25">
        <f>IF(OR($B24="",N($C24)=0),"",IF($E24="Every paycheck",$C24,IF(N($D24)=0,"",IF(OR(AND(DATE(YEAR(V$11),MONTH(V$11),MIN($D24,DAY(EOMONTH(V$11,0))))&gt;=V$11,DATE(YEAR(V$11),MONTH(V$11),MIN($D24,DAY(EOMONTH(V$11,0))))&lt;=(V$11+13),IF($E24="Monthly",TRUE,IF($E24="Quarterly",MOD(MONTH(V$11)-N($F24),3)=0,MONTH(V$11)=N($F24)))),AND(DATE(YEAR((V$11+13)),MONTH((V$11+13)),MIN($D24,DAY(EOMONTH((V$11+13),0))))&gt;=V$11,DATE(YEAR((V$11+13)),MONTH((V$11+13)),MIN($D24,DAY(EOMONTH((V$11+13),0))))&lt;=(V$11+13),IF($E24="Monthly",TRUE,IF($E24="Quarterly",MOD(MONTH((V$11+13))-N($F24),3)=0,MONTH((V$11+13))=N($F24))))),$C24,""))))</f>
        <v>0</v>
      </c>
      <c r="W24" s="25">
        <f>IF(OR($B24="",N($C24)=0),"",IF($E24="Every paycheck",$C24,IF(N($D24)=0,"",IF(OR(AND(DATE(YEAR(W$11),MONTH(W$11),MIN($D24,DAY(EOMONTH(W$11,0))))&gt;=W$11,DATE(YEAR(W$11),MONTH(W$11),MIN($D24,DAY(EOMONTH(W$11,0))))&lt;=(W$11+13),IF($E24="Monthly",TRUE,IF($E24="Quarterly",MOD(MONTH(W$11)-N($F24),3)=0,MONTH(W$11)=N($F24)))),AND(DATE(YEAR((W$11+13)),MONTH((W$11+13)),MIN($D24,DAY(EOMONTH((W$11+13),0))))&gt;=W$11,DATE(YEAR((W$11+13)),MONTH((W$11+13)),MIN($D24,DAY(EOMONTH((W$11+13),0))))&lt;=(W$11+13),IF($E24="Monthly",TRUE,IF($E24="Quarterly",MOD(MONTH((W$11+13))-N($F24),3)=0,MONTH((W$11+13))=N($F24))))),$C24,""))))</f>
        <v>0</v>
      </c>
      <c r="X24" s="25">
        <f>IF(OR($B24="",N($C24)=0),"",IF($E24="Every paycheck",$C24,IF(N($D24)=0,"",IF(OR(AND(DATE(YEAR(X$11),MONTH(X$11),MIN($D24,DAY(EOMONTH(X$11,0))))&gt;=X$11,DATE(YEAR(X$11),MONTH(X$11),MIN($D24,DAY(EOMONTH(X$11,0))))&lt;=(X$11+13),IF($E24="Monthly",TRUE,IF($E24="Quarterly",MOD(MONTH(X$11)-N($F24),3)=0,MONTH(X$11)=N($F24)))),AND(DATE(YEAR((X$11+13)),MONTH((X$11+13)),MIN($D24,DAY(EOMONTH((X$11+13),0))))&gt;=X$11,DATE(YEAR((X$11+13)),MONTH((X$11+13)),MIN($D24,DAY(EOMONTH((X$11+13),0))))&lt;=(X$11+13),IF($E24="Monthly",TRUE,IF($E24="Quarterly",MOD(MONTH((X$11+13))-N($F24),3)=0,MONTH((X$11+13))=N($F24))))),$C24,""))))</f>
        <v>0</v>
      </c>
      <c r="Y24" s="25">
        <f>IF(OR($B24="",N($C24)=0),"",IF($E24="Every paycheck",$C24,IF(N($D24)=0,"",IF(OR(AND(DATE(YEAR(Y$11),MONTH(Y$11),MIN($D24,DAY(EOMONTH(Y$11,0))))&gt;=Y$11,DATE(YEAR(Y$11),MONTH(Y$11),MIN($D24,DAY(EOMONTH(Y$11,0))))&lt;=(Y$11+13),IF($E24="Monthly",TRUE,IF($E24="Quarterly",MOD(MONTH(Y$11)-N($F24),3)=0,MONTH(Y$11)=N($F24)))),AND(DATE(YEAR((Y$11+13)),MONTH((Y$11+13)),MIN($D24,DAY(EOMONTH((Y$11+13),0))))&gt;=Y$11,DATE(YEAR((Y$11+13)),MONTH((Y$11+13)),MIN($D24,DAY(EOMONTH((Y$11+13),0))))&lt;=(Y$11+13),IF($E24="Monthly",TRUE,IF($E24="Quarterly",MOD(MONTH((Y$11+13))-N($F24),3)=0,MONTH((Y$11+13))=N($F24))))),$C24,""))))</f>
        <v>0</v>
      </c>
      <c r="Z24" s="25">
        <f>IF(OR($B24="",N($C24)=0),"",IF($E24="Every paycheck",$C24,IF(N($D24)=0,"",IF(OR(AND(DATE(YEAR(Z$11),MONTH(Z$11),MIN($D24,DAY(EOMONTH(Z$11,0))))&gt;=Z$11,DATE(YEAR(Z$11),MONTH(Z$11),MIN($D24,DAY(EOMONTH(Z$11,0))))&lt;=(Z$11+13),IF($E24="Monthly",TRUE,IF($E24="Quarterly",MOD(MONTH(Z$11)-N($F24),3)=0,MONTH(Z$11)=N($F24)))),AND(DATE(YEAR((Z$11+13)),MONTH((Z$11+13)),MIN($D24,DAY(EOMONTH((Z$11+13),0))))&gt;=Z$11,DATE(YEAR((Z$11+13)),MONTH((Z$11+13)),MIN($D24,DAY(EOMONTH((Z$11+13),0))))&lt;=(Z$11+13),IF($E24="Monthly",TRUE,IF($E24="Quarterly",MOD(MONTH((Z$11+13))-N($F24),3)=0,MONTH((Z$11+13))=N($F24))))),$C24,""))))</f>
        <v>0</v>
      </c>
      <c r="AA24" s="25">
        <f>IF(OR($B24="",N($C24)=0),"",IF($E24="Every paycheck",$C24,IF(N($D24)=0,"",IF(OR(AND(DATE(YEAR(AA$11),MONTH(AA$11),MIN($D24,DAY(EOMONTH(AA$11,0))))&gt;=AA$11,DATE(YEAR(AA$11),MONTH(AA$11),MIN($D24,DAY(EOMONTH(AA$11,0))))&lt;=(AA$11+13),IF($E24="Monthly",TRUE,IF($E24="Quarterly",MOD(MONTH(AA$11)-N($F24),3)=0,MONTH(AA$11)=N($F24)))),AND(DATE(YEAR((AA$11+13)),MONTH((AA$11+13)),MIN($D24,DAY(EOMONTH((AA$11+13),0))))&gt;=AA$11,DATE(YEAR((AA$11+13)),MONTH((AA$11+13)),MIN($D24,DAY(EOMONTH((AA$11+13),0))))&lt;=(AA$11+13),IF($E24="Monthly",TRUE,IF($E24="Quarterly",MOD(MONTH((AA$11+13))-N($F24),3)=0,MONTH((AA$11+13))=N($F24))))),$C24,""))))</f>
        <v>0</v>
      </c>
      <c r="AB24" s="25">
        <f>IF(OR($B24="",N($C24)=0),"",IF($E24="Every paycheck",$C24,IF(N($D24)=0,"",IF(OR(AND(DATE(YEAR(AB$11),MONTH(AB$11),MIN($D24,DAY(EOMONTH(AB$11,0))))&gt;=AB$11,DATE(YEAR(AB$11),MONTH(AB$11),MIN($D24,DAY(EOMONTH(AB$11,0))))&lt;=(AB$11+13),IF($E24="Monthly",TRUE,IF($E24="Quarterly",MOD(MONTH(AB$11)-N($F24),3)=0,MONTH(AB$11)=N($F24)))),AND(DATE(YEAR((AB$11+13)),MONTH((AB$11+13)),MIN($D24,DAY(EOMONTH((AB$11+13),0))))&gt;=AB$11,DATE(YEAR((AB$11+13)),MONTH((AB$11+13)),MIN($D24,DAY(EOMONTH((AB$11+13),0))))&lt;=(AB$11+13),IF($E24="Monthly",TRUE,IF($E24="Quarterly",MOD(MONTH((AB$11+13))-N($F24),3)=0,MONTH((AB$11+13))=N($F24))))),$C24,""))))</f>
        <v>0</v>
      </c>
      <c r="AC24" s="25">
        <f>IF(OR($B24="",N($C24)=0),"",IF($E24="Every paycheck",$C24,IF(N($D24)=0,"",IF(OR(AND(DATE(YEAR(AC$11),MONTH(AC$11),MIN($D24,DAY(EOMONTH(AC$11,0))))&gt;=AC$11,DATE(YEAR(AC$11),MONTH(AC$11),MIN($D24,DAY(EOMONTH(AC$11,0))))&lt;=(AC$11+13),IF($E24="Monthly",TRUE,IF($E24="Quarterly",MOD(MONTH(AC$11)-N($F24),3)=0,MONTH(AC$11)=N($F24)))),AND(DATE(YEAR((AC$11+13)),MONTH((AC$11+13)),MIN($D24,DAY(EOMONTH((AC$11+13),0))))&gt;=AC$11,DATE(YEAR((AC$11+13)),MONTH((AC$11+13)),MIN($D24,DAY(EOMONTH((AC$11+13),0))))&lt;=(AC$11+13),IF($E24="Monthly",TRUE,IF($E24="Quarterly",MOD(MONTH((AC$11+13))-N($F24),3)=0,MONTH((AC$11+13))=N($F24))))),$C24,""))))</f>
        <v>0</v>
      </c>
      <c r="AD24" s="25">
        <f>IF(OR($B24="",N($C24)=0),"",IF($E24="Every paycheck",$C24,IF(N($D24)=0,"",IF(OR(AND(DATE(YEAR(AD$11),MONTH(AD$11),MIN($D24,DAY(EOMONTH(AD$11,0))))&gt;=AD$11,DATE(YEAR(AD$11),MONTH(AD$11),MIN($D24,DAY(EOMONTH(AD$11,0))))&lt;=(AD$11+13),IF($E24="Monthly",TRUE,IF($E24="Quarterly",MOD(MONTH(AD$11)-N($F24),3)=0,MONTH(AD$11)=N($F24)))),AND(DATE(YEAR((AD$11+13)),MONTH((AD$11+13)),MIN($D24,DAY(EOMONTH((AD$11+13),0))))&gt;=AD$11,DATE(YEAR((AD$11+13)),MONTH((AD$11+13)),MIN($D24,DAY(EOMONTH((AD$11+13),0))))&lt;=(AD$11+13),IF($E24="Monthly",TRUE,IF($E24="Quarterly",MOD(MONTH((AD$11+13))-N($F24),3)=0,MONTH((AD$11+13))=N($F24))))),$C24,""))))</f>
        <v>0</v>
      </c>
      <c r="AE24" s="25">
        <f>IF(OR($B24="",N($C24)=0),"",IF($E24="Every paycheck",$C24,IF(N($D24)=0,"",IF(OR(AND(DATE(YEAR(AE$11),MONTH(AE$11),MIN($D24,DAY(EOMONTH(AE$11,0))))&gt;=AE$11,DATE(YEAR(AE$11),MONTH(AE$11),MIN($D24,DAY(EOMONTH(AE$11,0))))&lt;=(AE$11+13),IF($E24="Monthly",TRUE,IF($E24="Quarterly",MOD(MONTH(AE$11)-N($F24),3)=0,MONTH(AE$11)=N($F24)))),AND(DATE(YEAR((AE$11+13)),MONTH((AE$11+13)),MIN($D24,DAY(EOMONTH((AE$11+13),0))))&gt;=AE$11,DATE(YEAR((AE$11+13)),MONTH((AE$11+13)),MIN($D24,DAY(EOMONTH((AE$11+13),0))))&lt;=(AE$11+13),IF($E24="Monthly",TRUE,IF($E24="Quarterly",MOD(MONTH((AE$11+13))-N($F24),3)=0,MONTH((AE$11+13))=N($F24))))),$C24,""))))</f>
        <v>0</v>
      </c>
      <c r="AF24" s="25">
        <f>IF(OR($B24="",N($C24)=0),"",IF($E24="Every paycheck",$C24,IF(N($D24)=0,"",IF(OR(AND(DATE(YEAR(AF$11),MONTH(AF$11),MIN($D24,DAY(EOMONTH(AF$11,0))))&gt;=AF$11,DATE(YEAR(AF$11),MONTH(AF$11),MIN($D24,DAY(EOMONTH(AF$11,0))))&lt;=(AF$11+13),IF($E24="Monthly",TRUE,IF($E24="Quarterly",MOD(MONTH(AF$11)-N($F24),3)=0,MONTH(AF$11)=N($F24)))),AND(DATE(YEAR((AF$11+13)),MONTH((AF$11+13)),MIN($D24,DAY(EOMONTH((AF$11+13),0))))&gt;=AF$11,DATE(YEAR((AF$11+13)),MONTH((AF$11+13)),MIN($D24,DAY(EOMONTH((AF$11+13),0))))&lt;=(AF$11+13),IF($E24="Monthly",TRUE,IF($E24="Quarterly",MOD(MONTH((AF$11+13))-N($F24),3)=0,MONTH((AF$11+13))=N($F24))))),$C24,""))))</f>
        <v>0</v>
      </c>
      <c r="AG24" s="25">
        <f>IF(OR($B24="",N($C24)=0),"",IF($E24="Every paycheck",$C24,IF(N($D24)=0,"",IF(OR(AND(DATE(YEAR(AG$11),MONTH(AG$11),MIN($D24,DAY(EOMONTH(AG$11,0))))&gt;=AG$11,DATE(YEAR(AG$11),MONTH(AG$11),MIN($D24,DAY(EOMONTH(AG$11,0))))&lt;=(AG$11+13),IF($E24="Monthly",TRUE,IF($E24="Quarterly",MOD(MONTH(AG$11)-N($F24),3)=0,MONTH(AG$11)=N($F24)))),AND(DATE(YEAR((AG$11+13)),MONTH((AG$11+13)),MIN($D24,DAY(EOMONTH((AG$11+13),0))))&gt;=AG$11,DATE(YEAR((AG$11+13)),MONTH((AG$11+13)),MIN($D24,DAY(EOMONTH((AG$11+13),0))))&lt;=(AG$11+13),IF($E24="Monthly",TRUE,IF($E24="Quarterly",MOD(MONTH((AG$11+13))-N($F24),3)=0,MONTH((AG$11+13))=N($F24))))),$C24,""))))</f>
        <v>0</v>
      </c>
      <c r="AH24" s="25">
        <f>IF(OR($B24="",N($C24)=0),"",IF($E24="Every paycheck",$C24,IF(N($D24)=0,"",IF(OR(AND(DATE(YEAR(AH$11),MONTH(AH$11),MIN($D24,DAY(EOMONTH(AH$11,0))))&gt;=AH$11,DATE(YEAR(AH$11),MONTH(AH$11),MIN($D24,DAY(EOMONTH(AH$11,0))))&lt;=(AH$11+13),IF($E24="Monthly",TRUE,IF($E24="Quarterly",MOD(MONTH(AH$11)-N($F24),3)=0,MONTH(AH$11)=N($F24)))),AND(DATE(YEAR((AH$11+13)),MONTH((AH$11+13)),MIN($D24,DAY(EOMONTH((AH$11+13),0))))&gt;=AH$11,DATE(YEAR((AH$11+13)),MONTH((AH$11+13)),MIN($D24,DAY(EOMONTH((AH$11+13),0))))&lt;=(AH$11+13),IF($E24="Monthly",TRUE,IF($E24="Quarterly",MOD(MONTH((AH$11+13))-N($F24),3)=0,MONTH((AH$11+13))=N($F24))))),$C24,""))))</f>
        <v>0</v>
      </c>
    </row>
    <row r="25" spans="2:34">
      <c r="B25" s="21" t="s">
        <v>28</v>
      </c>
      <c r="C25" s="22">
        <v>139</v>
      </c>
      <c r="D25" s="23">
        <v>10</v>
      </c>
      <c r="E25" s="24" t="s">
        <v>27</v>
      </c>
      <c r="F25" s="23">
        <v>6</v>
      </c>
      <c r="I25" s="25">
        <f>IF(OR($B25="",N($C25)=0),"",IF($E25="Every paycheck",$C25,IF(N($D25)=0,"",IF(OR(AND(DATE(YEAR(I$11),MONTH(I$11),MIN($D25,DAY(EOMONTH(I$11,0))))&gt;=I$11,DATE(YEAR(I$11),MONTH(I$11),MIN($D25,DAY(EOMONTH(I$11,0))))&lt;=(I$11+13),IF($E25="Monthly",TRUE,IF($E25="Quarterly",MOD(MONTH(I$11)-N($F25),3)=0,MONTH(I$11)=N($F25)))),AND(DATE(YEAR((I$11+13)),MONTH((I$11+13)),MIN($D25,DAY(EOMONTH((I$11+13),0))))&gt;=I$11,DATE(YEAR((I$11+13)),MONTH((I$11+13)),MIN($D25,DAY(EOMONTH((I$11+13),0))))&lt;=(I$11+13),IF($E25="Monthly",TRUE,IF($E25="Quarterly",MOD(MONTH((I$11+13))-N($F25),3)=0,MONTH((I$11+13))=N($F25))))),$C25,""))))</f>
        <v>0</v>
      </c>
      <c r="J25" s="25">
        <f>IF(OR($B25="",N($C25)=0),"",IF($E25="Every paycheck",$C25,IF(N($D25)=0,"",IF(OR(AND(DATE(YEAR(J$11),MONTH(J$11),MIN($D25,DAY(EOMONTH(J$11,0))))&gt;=J$11,DATE(YEAR(J$11),MONTH(J$11),MIN($D25,DAY(EOMONTH(J$11,0))))&lt;=(J$11+13),IF($E25="Monthly",TRUE,IF($E25="Quarterly",MOD(MONTH(J$11)-N($F25),3)=0,MONTH(J$11)=N($F25)))),AND(DATE(YEAR((J$11+13)),MONTH((J$11+13)),MIN($D25,DAY(EOMONTH((J$11+13),0))))&gt;=J$11,DATE(YEAR((J$11+13)),MONTH((J$11+13)),MIN($D25,DAY(EOMONTH((J$11+13),0))))&lt;=(J$11+13),IF($E25="Monthly",TRUE,IF($E25="Quarterly",MOD(MONTH((J$11+13))-N($F25),3)=0,MONTH((J$11+13))=N($F25))))),$C25,""))))</f>
        <v>0</v>
      </c>
      <c r="K25" s="25">
        <f>IF(OR($B25="",N($C25)=0),"",IF($E25="Every paycheck",$C25,IF(N($D25)=0,"",IF(OR(AND(DATE(YEAR(K$11),MONTH(K$11),MIN($D25,DAY(EOMONTH(K$11,0))))&gt;=K$11,DATE(YEAR(K$11),MONTH(K$11),MIN($D25,DAY(EOMONTH(K$11,0))))&lt;=(K$11+13),IF($E25="Monthly",TRUE,IF($E25="Quarterly",MOD(MONTH(K$11)-N($F25),3)=0,MONTH(K$11)=N($F25)))),AND(DATE(YEAR((K$11+13)),MONTH((K$11+13)),MIN($D25,DAY(EOMONTH((K$11+13),0))))&gt;=K$11,DATE(YEAR((K$11+13)),MONTH((K$11+13)),MIN($D25,DAY(EOMONTH((K$11+13),0))))&lt;=(K$11+13),IF($E25="Monthly",TRUE,IF($E25="Quarterly",MOD(MONTH((K$11+13))-N($F25),3)=0,MONTH((K$11+13))=N($F25))))),$C25,""))))</f>
        <v>0</v>
      </c>
      <c r="L25" s="25">
        <f>IF(OR($B25="",N($C25)=0),"",IF($E25="Every paycheck",$C25,IF(N($D25)=0,"",IF(OR(AND(DATE(YEAR(L$11),MONTH(L$11),MIN($D25,DAY(EOMONTH(L$11,0))))&gt;=L$11,DATE(YEAR(L$11),MONTH(L$11),MIN($D25,DAY(EOMONTH(L$11,0))))&lt;=(L$11+13),IF($E25="Monthly",TRUE,IF($E25="Quarterly",MOD(MONTH(L$11)-N($F25),3)=0,MONTH(L$11)=N($F25)))),AND(DATE(YEAR((L$11+13)),MONTH((L$11+13)),MIN($D25,DAY(EOMONTH((L$11+13),0))))&gt;=L$11,DATE(YEAR((L$11+13)),MONTH((L$11+13)),MIN($D25,DAY(EOMONTH((L$11+13),0))))&lt;=(L$11+13),IF($E25="Monthly",TRUE,IF($E25="Quarterly",MOD(MONTH((L$11+13))-N($F25),3)=0,MONTH((L$11+13))=N($F25))))),$C25,""))))</f>
        <v>0</v>
      </c>
      <c r="M25" s="25">
        <f>IF(OR($B25="",N($C25)=0),"",IF($E25="Every paycheck",$C25,IF(N($D25)=0,"",IF(OR(AND(DATE(YEAR(M$11),MONTH(M$11),MIN($D25,DAY(EOMONTH(M$11,0))))&gt;=M$11,DATE(YEAR(M$11),MONTH(M$11),MIN($D25,DAY(EOMONTH(M$11,0))))&lt;=(M$11+13),IF($E25="Monthly",TRUE,IF($E25="Quarterly",MOD(MONTH(M$11)-N($F25),3)=0,MONTH(M$11)=N($F25)))),AND(DATE(YEAR((M$11+13)),MONTH((M$11+13)),MIN($D25,DAY(EOMONTH((M$11+13),0))))&gt;=M$11,DATE(YEAR((M$11+13)),MONTH((M$11+13)),MIN($D25,DAY(EOMONTH((M$11+13),0))))&lt;=(M$11+13),IF($E25="Monthly",TRUE,IF($E25="Quarterly",MOD(MONTH((M$11+13))-N($F25),3)=0,MONTH((M$11+13))=N($F25))))),$C25,""))))</f>
        <v>0</v>
      </c>
      <c r="N25" s="25">
        <f>IF(OR($B25="",N($C25)=0),"",IF($E25="Every paycheck",$C25,IF(N($D25)=0,"",IF(OR(AND(DATE(YEAR(N$11),MONTH(N$11),MIN($D25,DAY(EOMONTH(N$11,0))))&gt;=N$11,DATE(YEAR(N$11),MONTH(N$11),MIN($D25,DAY(EOMONTH(N$11,0))))&lt;=(N$11+13),IF($E25="Monthly",TRUE,IF($E25="Quarterly",MOD(MONTH(N$11)-N($F25),3)=0,MONTH(N$11)=N($F25)))),AND(DATE(YEAR((N$11+13)),MONTH((N$11+13)),MIN($D25,DAY(EOMONTH((N$11+13),0))))&gt;=N$11,DATE(YEAR((N$11+13)),MONTH((N$11+13)),MIN($D25,DAY(EOMONTH((N$11+13),0))))&lt;=(N$11+13),IF($E25="Monthly",TRUE,IF($E25="Quarterly",MOD(MONTH((N$11+13))-N($F25),3)=0,MONTH((N$11+13))=N($F25))))),$C25,""))))</f>
        <v>0</v>
      </c>
      <c r="O25" s="25">
        <f>IF(OR($B25="",N($C25)=0),"",IF($E25="Every paycheck",$C25,IF(N($D25)=0,"",IF(OR(AND(DATE(YEAR(O$11),MONTH(O$11),MIN($D25,DAY(EOMONTH(O$11,0))))&gt;=O$11,DATE(YEAR(O$11),MONTH(O$11),MIN($D25,DAY(EOMONTH(O$11,0))))&lt;=(O$11+13),IF($E25="Monthly",TRUE,IF($E25="Quarterly",MOD(MONTH(O$11)-N($F25),3)=0,MONTH(O$11)=N($F25)))),AND(DATE(YEAR((O$11+13)),MONTH((O$11+13)),MIN($D25,DAY(EOMONTH((O$11+13),0))))&gt;=O$11,DATE(YEAR((O$11+13)),MONTH((O$11+13)),MIN($D25,DAY(EOMONTH((O$11+13),0))))&lt;=(O$11+13),IF($E25="Monthly",TRUE,IF($E25="Quarterly",MOD(MONTH((O$11+13))-N($F25),3)=0,MONTH((O$11+13))=N($F25))))),$C25,""))))</f>
        <v>0</v>
      </c>
      <c r="P25" s="25">
        <f>IF(OR($B25="",N($C25)=0),"",IF($E25="Every paycheck",$C25,IF(N($D25)=0,"",IF(OR(AND(DATE(YEAR(P$11),MONTH(P$11),MIN($D25,DAY(EOMONTH(P$11,0))))&gt;=P$11,DATE(YEAR(P$11),MONTH(P$11),MIN($D25,DAY(EOMONTH(P$11,0))))&lt;=(P$11+13),IF($E25="Monthly",TRUE,IF($E25="Quarterly",MOD(MONTH(P$11)-N($F25),3)=0,MONTH(P$11)=N($F25)))),AND(DATE(YEAR((P$11+13)),MONTH((P$11+13)),MIN($D25,DAY(EOMONTH((P$11+13),0))))&gt;=P$11,DATE(YEAR((P$11+13)),MONTH((P$11+13)),MIN($D25,DAY(EOMONTH((P$11+13),0))))&lt;=(P$11+13),IF($E25="Monthly",TRUE,IF($E25="Quarterly",MOD(MONTH((P$11+13))-N($F25),3)=0,MONTH((P$11+13))=N($F25))))),$C25,""))))</f>
        <v>0</v>
      </c>
      <c r="Q25" s="25">
        <f>IF(OR($B25="",N($C25)=0),"",IF($E25="Every paycheck",$C25,IF(N($D25)=0,"",IF(OR(AND(DATE(YEAR(Q$11),MONTH(Q$11),MIN($D25,DAY(EOMONTH(Q$11,0))))&gt;=Q$11,DATE(YEAR(Q$11),MONTH(Q$11),MIN($D25,DAY(EOMONTH(Q$11,0))))&lt;=(Q$11+13),IF($E25="Monthly",TRUE,IF($E25="Quarterly",MOD(MONTH(Q$11)-N($F25),3)=0,MONTH(Q$11)=N($F25)))),AND(DATE(YEAR((Q$11+13)),MONTH((Q$11+13)),MIN($D25,DAY(EOMONTH((Q$11+13),0))))&gt;=Q$11,DATE(YEAR((Q$11+13)),MONTH((Q$11+13)),MIN($D25,DAY(EOMONTH((Q$11+13),0))))&lt;=(Q$11+13),IF($E25="Monthly",TRUE,IF($E25="Quarterly",MOD(MONTH((Q$11+13))-N($F25),3)=0,MONTH((Q$11+13))=N($F25))))),$C25,""))))</f>
        <v>0</v>
      </c>
      <c r="R25" s="25">
        <f>IF(OR($B25="",N($C25)=0),"",IF($E25="Every paycheck",$C25,IF(N($D25)=0,"",IF(OR(AND(DATE(YEAR(R$11),MONTH(R$11),MIN($D25,DAY(EOMONTH(R$11,0))))&gt;=R$11,DATE(YEAR(R$11),MONTH(R$11),MIN($D25,DAY(EOMONTH(R$11,0))))&lt;=(R$11+13),IF($E25="Monthly",TRUE,IF($E25="Quarterly",MOD(MONTH(R$11)-N($F25),3)=0,MONTH(R$11)=N($F25)))),AND(DATE(YEAR((R$11+13)),MONTH((R$11+13)),MIN($D25,DAY(EOMONTH((R$11+13),0))))&gt;=R$11,DATE(YEAR((R$11+13)),MONTH((R$11+13)),MIN($D25,DAY(EOMONTH((R$11+13),0))))&lt;=(R$11+13),IF($E25="Monthly",TRUE,IF($E25="Quarterly",MOD(MONTH((R$11+13))-N($F25),3)=0,MONTH((R$11+13))=N($F25))))),$C25,""))))</f>
        <v>0</v>
      </c>
      <c r="S25" s="25">
        <f>IF(OR($B25="",N($C25)=0),"",IF($E25="Every paycheck",$C25,IF(N($D25)=0,"",IF(OR(AND(DATE(YEAR(S$11),MONTH(S$11),MIN($D25,DAY(EOMONTH(S$11,0))))&gt;=S$11,DATE(YEAR(S$11),MONTH(S$11),MIN($D25,DAY(EOMONTH(S$11,0))))&lt;=(S$11+13),IF($E25="Monthly",TRUE,IF($E25="Quarterly",MOD(MONTH(S$11)-N($F25),3)=0,MONTH(S$11)=N($F25)))),AND(DATE(YEAR((S$11+13)),MONTH((S$11+13)),MIN($D25,DAY(EOMONTH((S$11+13),0))))&gt;=S$11,DATE(YEAR((S$11+13)),MONTH((S$11+13)),MIN($D25,DAY(EOMONTH((S$11+13),0))))&lt;=(S$11+13),IF($E25="Monthly",TRUE,IF($E25="Quarterly",MOD(MONTH((S$11+13))-N($F25),3)=0,MONTH((S$11+13))=N($F25))))),$C25,""))))</f>
        <v>0</v>
      </c>
      <c r="T25" s="25">
        <f>IF(OR($B25="",N($C25)=0),"",IF($E25="Every paycheck",$C25,IF(N($D25)=0,"",IF(OR(AND(DATE(YEAR(T$11),MONTH(T$11),MIN($D25,DAY(EOMONTH(T$11,0))))&gt;=T$11,DATE(YEAR(T$11),MONTH(T$11),MIN($D25,DAY(EOMONTH(T$11,0))))&lt;=(T$11+13),IF($E25="Monthly",TRUE,IF($E25="Quarterly",MOD(MONTH(T$11)-N($F25),3)=0,MONTH(T$11)=N($F25)))),AND(DATE(YEAR((T$11+13)),MONTH((T$11+13)),MIN($D25,DAY(EOMONTH((T$11+13),0))))&gt;=T$11,DATE(YEAR((T$11+13)),MONTH((T$11+13)),MIN($D25,DAY(EOMONTH((T$11+13),0))))&lt;=(T$11+13),IF($E25="Monthly",TRUE,IF($E25="Quarterly",MOD(MONTH((T$11+13))-N($F25),3)=0,MONTH((T$11+13))=N($F25))))),$C25,""))))</f>
        <v>0</v>
      </c>
      <c r="U25" s="25">
        <f>IF(OR($B25="",N($C25)=0),"",IF($E25="Every paycheck",$C25,IF(N($D25)=0,"",IF(OR(AND(DATE(YEAR(U$11),MONTH(U$11),MIN($D25,DAY(EOMONTH(U$11,0))))&gt;=U$11,DATE(YEAR(U$11),MONTH(U$11),MIN($D25,DAY(EOMONTH(U$11,0))))&lt;=(U$11+13),IF($E25="Monthly",TRUE,IF($E25="Quarterly",MOD(MONTH(U$11)-N($F25),3)=0,MONTH(U$11)=N($F25)))),AND(DATE(YEAR((U$11+13)),MONTH((U$11+13)),MIN($D25,DAY(EOMONTH((U$11+13),0))))&gt;=U$11,DATE(YEAR((U$11+13)),MONTH((U$11+13)),MIN($D25,DAY(EOMONTH((U$11+13),0))))&lt;=(U$11+13),IF($E25="Monthly",TRUE,IF($E25="Quarterly",MOD(MONTH((U$11+13))-N($F25),3)=0,MONTH((U$11+13))=N($F25))))),$C25,""))))</f>
        <v>0</v>
      </c>
      <c r="V25" s="25">
        <f>IF(OR($B25="",N($C25)=0),"",IF($E25="Every paycheck",$C25,IF(N($D25)=0,"",IF(OR(AND(DATE(YEAR(V$11),MONTH(V$11),MIN($D25,DAY(EOMONTH(V$11,0))))&gt;=V$11,DATE(YEAR(V$11),MONTH(V$11),MIN($D25,DAY(EOMONTH(V$11,0))))&lt;=(V$11+13),IF($E25="Monthly",TRUE,IF($E25="Quarterly",MOD(MONTH(V$11)-N($F25),3)=0,MONTH(V$11)=N($F25)))),AND(DATE(YEAR((V$11+13)),MONTH((V$11+13)),MIN($D25,DAY(EOMONTH((V$11+13),0))))&gt;=V$11,DATE(YEAR((V$11+13)),MONTH((V$11+13)),MIN($D25,DAY(EOMONTH((V$11+13),0))))&lt;=(V$11+13),IF($E25="Monthly",TRUE,IF($E25="Quarterly",MOD(MONTH((V$11+13))-N($F25),3)=0,MONTH((V$11+13))=N($F25))))),$C25,""))))</f>
        <v>0</v>
      </c>
      <c r="W25" s="25">
        <f>IF(OR($B25="",N($C25)=0),"",IF($E25="Every paycheck",$C25,IF(N($D25)=0,"",IF(OR(AND(DATE(YEAR(W$11),MONTH(W$11),MIN($D25,DAY(EOMONTH(W$11,0))))&gt;=W$11,DATE(YEAR(W$11),MONTH(W$11),MIN($D25,DAY(EOMONTH(W$11,0))))&lt;=(W$11+13),IF($E25="Monthly",TRUE,IF($E25="Quarterly",MOD(MONTH(W$11)-N($F25),3)=0,MONTH(W$11)=N($F25)))),AND(DATE(YEAR((W$11+13)),MONTH((W$11+13)),MIN($D25,DAY(EOMONTH((W$11+13),0))))&gt;=W$11,DATE(YEAR((W$11+13)),MONTH((W$11+13)),MIN($D25,DAY(EOMONTH((W$11+13),0))))&lt;=(W$11+13),IF($E25="Monthly",TRUE,IF($E25="Quarterly",MOD(MONTH((W$11+13))-N($F25),3)=0,MONTH((W$11+13))=N($F25))))),$C25,""))))</f>
        <v>0</v>
      </c>
      <c r="X25" s="25">
        <f>IF(OR($B25="",N($C25)=0),"",IF($E25="Every paycheck",$C25,IF(N($D25)=0,"",IF(OR(AND(DATE(YEAR(X$11),MONTH(X$11),MIN($D25,DAY(EOMONTH(X$11,0))))&gt;=X$11,DATE(YEAR(X$11),MONTH(X$11),MIN($D25,DAY(EOMONTH(X$11,0))))&lt;=(X$11+13),IF($E25="Monthly",TRUE,IF($E25="Quarterly",MOD(MONTH(X$11)-N($F25),3)=0,MONTH(X$11)=N($F25)))),AND(DATE(YEAR((X$11+13)),MONTH((X$11+13)),MIN($D25,DAY(EOMONTH((X$11+13),0))))&gt;=X$11,DATE(YEAR((X$11+13)),MONTH((X$11+13)),MIN($D25,DAY(EOMONTH((X$11+13),0))))&lt;=(X$11+13),IF($E25="Monthly",TRUE,IF($E25="Quarterly",MOD(MONTH((X$11+13))-N($F25),3)=0,MONTH((X$11+13))=N($F25))))),$C25,""))))</f>
        <v>0</v>
      </c>
      <c r="Y25" s="25">
        <f>IF(OR($B25="",N($C25)=0),"",IF($E25="Every paycheck",$C25,IF(N($D25)=0,"",IF(OR(AND(DATE(YEAR(Y$11),MONTH(Y$11),MIN($D25,DAY(EOMONTH(Y$11,0))))&gt;=Y$11,DATE(YEAR(Y$11),MONTH(Y$11),MIN($D25,DAY(EOMONTH(Y$11,0))))&lt;=(Y$11+13),IF($E25="Monthly",TRUE,IF($E25="Quarterly",MOD(MONTH(Y$11)-N($F25),3)=0,MONTH(Y$11)=N($F25)))),AND(DATE(YEAR((Y$11+13)),MONTH((Y$11+13)),MIN($D25,DAY(EOMONTH((Y$11+13),0))))&gt;=Y$11,DATE(YEAR((Y$11+13)),MONTH((Y$11+13)),MIN($D25,DAY(EOMONTH((Y$11+13),0))))&lt;=(Y$11+13),IF($E25="Monthly",TRUE,IF($E25="Quarterly",MOD(MONTH((Y$11+13))-N($F25),3)=0,MONTH((Y$11+13))=N($F25))))),$C25,""))))</f>
        <v>0</v>
      </c>
      <c r="Z25" s="25">
        <f>IF(OR($B25="",N($C25)=0),"",IF($E25="Every paycheck",$C25,IF(N($D25)=0,"",IF(OR(AND(DATE(YEAR(Z$11),MONTH(Z$11),MIN($D25,DAY(EOMONTH(Z$11,0))))&gt;=Z$11,DATE(YEAR(Z$11),MONTH(Z$11),MIN($D25,DAY(EOMONTH(Z$11,0))))&lt;=(Z$11+13),IF($E25="Monthly",TRUE,IF($E25="Quarterly",MOD(MONTH(Z$11)-N($F25),3)=0,MONTH(Z$11)=N($F25)))),AND(DATE(YEAR((Z$11+13)),MONTH((Z$11+13)),MIN($D25,DAY(EOMONTH((Z$11+13),0))))&gt;=Z$11,DATE(YEAR((Z$11+13)),MONTH((Z$11+13)),MIN($D25,DAY(EOMONTH((Z$11+13),0))))&lt;=(Z$11+13),IF($E25="Monthly",TRUE,IF($E25="Quarterly",MOD(MONTH((Z$11+13))-N($F25),3)=0,MONTH((Z$11+13))=N($F25))))),$C25,""))))</f>
        <v>0</v>
      </c>
      <c r="AA25" s="25">
        <f>IF(OR($B25="",N($C25)=0),"",IF($E25="Every paycheck",$C25,IF(N($D25)=0,"",IF(OR(AND(DATE(YEAR(AA$11),MONTH(AA$11),MIN($D25,DAY(EOMONTH(AA$11,0))))&gt;=AA$11,DATE(YEAR(AA$11),MONTH(AA$11),MIN($D25,DAY(EOMONTH(AA$11,0))))&lt;=(AA$11+13),IF($E25="Monthly",TRUE,IF($E25="Quarterly",MOD(MONTH(AA$11)-N($F25),3)=0,MONTH(AA$11)=N($F25)))),AND(DATE(YEAR((AA$11+13)),MONTH((AA$11+13)),MIN($D25,DAY(EOMONTH((AA$11+13),0))))&gt;=AA$11,DATE(YEAR((AA$11+13)),MONTH((AA$11+13)),MIN($D25,DAY(EOMONTH((AA$11+13),0))))&lt;=(AA$11+13),IF($E25="Monthly",TRUE,IF($E25="Quarterly",MOD(MONTH((AA$11+13))-N($F25),3)=0,MONTH((AA$11+13))=N($F25))))),$C25,""))))</f>
        <v>0</v>
      </c>
      <c r="AB25" s="25">
        <f>IF(OR($B25="",N($C25)=0),"",IF($E25="Every paycheck",$C25,IF(N($D25)=0,"",IF(OR(AND(DATE(YEAR(AB$11),MONTH(AB$11),MIN($D25,DAY(EOMONTH(AB$11,0))))&gt;=AB$11,DATE(YEAR(AB$11),MONTH(AB$11),MIN($D25,DAY(EOMONTH(AB$11,0))))&lt;=(AB$11+13),IF($E25="Monthly",TRUE,IF($E25="Quarterly",MOD(MONTH(AB$11)-N($F25),3)=0,MONTH(AB$11)=N($F25)))),AND(DATE(YEAR((AB$11+13)),MONTH((AB$11+13)),MIN($D25,DAY(EOMONTH((AB$11+13),0))))&gt;=AB$11,DATE(YEAR((AB$11+13)),MONTH((AB$11+13)),MIN($D25,DAY(EOMONTH((AB$11+13),0))))&lt;=(AB$11+13),IF($E25="Monthly",TRUE,IF($E25="Quarterly",MOD(MONTH((AB$11+13))-N($F25),3)=0,MONTH((AB$11+13))=N($F25))))),$C25,""))))</f>
        <v>0</v>
      </c>
      <c r="AC25" s="25">
        <f>IF(OR($B25="",N($C25)=0),"",IF($E25="Every paycheck",$C25,IF(N($D25)=0,"",IF(OR(AND(DATE(YEAR(AC$11),MONTH(AC$11),MIN($D25,DAY(EOMONTH(AC$11,0))))&gt;=AC$11,DATE(YEAR(AC$11),MONTH(AC$11),MIN($D25,DAY(EOMONTH(AC$11,0))))&lt;=(AC$11+13),IF($E25="Monthly",TRUE,IF($E25="Quarterly",MOD(MONTH(AC$11)-N($F25),3)=0,MONTH(AC$11)=N($F25)))),AND(DATE(YEAR((AC$11+13)),MONTH((AC$11+13)),MIN($D25,DAY(EOMONTH((AC$11+13),0))))&gt;=AC$11,DATE(YEAR((AC$11+13)),MONTH((AC$11+13)),MIN($D25,DAY(EOMONTH((AC$11+13),0))))&lt;=(AC$11+13),IF($E25="Monthly",TRUE,IF($E25="Quarterly",MOD(MONTH((AC$11+13))-N($F25),3)=0,MONTH((AC$11+13))=N($F25))))),$C25,""))))</f>
        <v>0</v>
      </c>
      <c r="AD25" s="25">
        <f>IF(OR($B25="",N($C25)=0),"",IF($E25="Every paycheck",$C25,IF(N($D25)=0,"",IF(OR(AND(DATE(YEAR(AD$11),MONTH(AD$11),MIN($D25,DAY(EOMONTH(AD$11,0))))&gt;=AD$11,DATE(YEAR(AD$11),MONTH(AD$11),MIN($D25,DAY(EOMONTH(AD$11,0))))&lt;=(AD$11+13),IF($E25="Monthly",TRUE,IF($E25="Quarterly",MOD(MONTH(AD$11)-N($F25),3)=0,MONTH(AD$11)=N($F25)))),AND(DATE(YEAR((AD$11+13)),MONTH((AD$11+13)),MIN($D25,DAY(EOMONTH((AD$11+13),0))))&gt;=AD$11,DATE(YEAR((AD$11+13)),MONTH((AD$11+13)),MIN($D25,DAY(EOMONTH((AD$11+13),0))))&lt;=(AD$11+13),IF($E25="Monthly",TRUE,IF($E25="Quarterly",MOD(MONTH((AD$11+13))-N($F25),3)=0,MONTH((AD$11+13))=N($F25))))),$C25,""))))</f>
        <v>0</v>
      </c>
      <c r="AE25" s="25">
        <f>IF(OR($B25="",N($C25)=0),"",IF($E25="Every paycheck",$C25,IF(N($D25)=0,"",IF(OR(AND(DATE(YEAR(AE$11),MONTH(AE$11),MIN($D25,DAY(EOMONTH(AE$11,0))))&gt;=AE$11,DATE(YEAR(AE$11),MONTH(AE$11),MIN($D25,DAY(EOMONTH(AE$11,0))))&lt;=(AE$11+13),IF($E25="Monthly",TRUE,IF($E25="Quarterly",MOD(MONTH(AE$11)-N($F25),3)=0,MONTH(AE$11)=N($F25)))),AND(DATE(YEAR((AE$11+13)),MONTH((AE$11+13)),MIN($D25,DAY(EOMONTH((AE$11+13),0))))&gt;=AE$11,DATE(YEAR((AE$11+13)),MONTH((AE$11+13)),MIN($D25,DAY(EOMONTH((AE$11+13),0))))&lt;=(AE$11+13),IF($E25="Monthly",TRUE,IF($E25="Quarterly",MOD(MONTH((AE$11+13))-N($F25),3)=0,MONTH((AE$11+13))=N($F25))))),$C25,""))))</f>
        <v>0</v>
      </c>
      <c r="AF25" s="25">
        <f>IF(OR($B25="",N($C25)=0),"",IF($E25="Every paycheck",$C25,IF(N($D25)=0,"",IF(OR(AND(DATE(YEAR(AF$11),MONTH(AF$11),MIN($D25,DAY(EOMONTH(AF$11,0))))&gt;=AF$11,DATE(YEAR(AF$11),MONTH(AF$11),MIN($D25,DAY(EOMONTH(AF$11,0))))&lt;=(AF$11+13),IF($E25="Monthly",TRUE,IF($E25="Quarterly",MOD(MONTH(AF$11)-N($F25),3)=0,MONTH(AF$11)=N($F25)))),AND(DATE(YEAR((AF$11+13)),MONTH((AF$11+13)),MIN($D25,DAY(EOMONTH((AF$11+13),0))))&gt;=AF$11,DATE(YEAR((AF$11+13)),MONTH((AF$11+13)),MIN($D25,DAY(EOMONTH((AF$11+13),0))))&lt;=(AF$11+13),IF($E25="Monthly",TRUE,IF($E25="Quarterly",MOD(MONTH((AF$11+13))-N($F25),3)=0,MONTH((AF$11+13))=N($F25))))),$C25,""))))</f>
        <v>0</v>
      </c>
      <c r="AG25" s="25">
        <f>IF(OR($B25="",N($C25)=0),"",IF($E25="Every paycheck",$C25,IF(N($D25)=0,"",IF(OR(AND(DATE(YEAR(AG$11),MONTH(AG$11),MIN($D25,DAY(EOMONTH(AG$11,0))))&gt;=AG$11,DATE(YEAR(AG$11),MONTH(AG$11),MIN($D25,DAY(EOMONTH(AG$11,0))))&lt;=(AG$11+13),IF($E25="Monthly",TRUE,IF($E25="Quarterly",MOD(MONTH(AG$11)-N($F25),3)=0,MONTH(AG$11)=N($F25)))),AND(DATE(YEAR((AG$11+13)),MONTH((AG$11+13)),MIN($D25,DAY(EOMONTH((AG$11+13),0))))&gt;=AG$11,DATE(YEAR((AG$11+13)),MONTH((AG$11+13)),MIN($D25,DAY(EOMONTH((AG$11+13),0))))&lt;=(AG$11+13),IF($E25="Monthly",TRUE,IF($E25="Quarterly",MOD(MONTH((AG$11+13))-N($F25),3)=0,MONTH((AG$11+13))=N($F25))))),$C25,""))))</f>
        <v>0</v>
      </c>
      <c r="AH25" s="25">
        <f>IF(OR($B25="",N($C25)=0),"",IF($E25="Every paycheck",$C25,IF(N($D25)=0,"",IF(OR(AND(DATE(YEAR(AH$11),MONTH(AH$11),MIN($D25,DAY(EOMONTH(AH$11,0))))&gt;=AH$11,DATE(YEAR(AH$11),MONTH(AH$11),MIN($D25,DAY(EOMONTH(AH$11,0))))&lt;=(AH$11+13),IF($E25="Monthly",TRUE,IF($E25="Quarterly",MOD(MONTH(AH$11)-N($F25),3)=0,MONTH(AH$11)=N($F25)))),AND(DATE(YEAR((AH$11+13)),MONTH((AH$11+13)),MIN($D25,DAY(EOMONTH((AH$11+13),0))))&gt;=AH$11,DATE(YEAR((AH$11+13)),MONTH((AH$11+13)),MIN($D25,DAY(EOMONTH((AH$11+13),0))))&lt;=(AH$11+13),IF($E25="Monthly",TRUE,IF($E25="Quarterly",MOD(MONTH((AH$11+13))-N($F25),3)=0,MONTH((AH$11+13))=N($F25))))),$C25,""))))</f>
        <v>0</v>
      </c>
    </row>
    <row r="26" spans="2:34">
      <c r="B26" s="21" t="s">
        <v>29</v>
      </c>
      <c r="C26" s="22">
        <v>260</v>
      </c>
      <c r="D26" s="23"/>
      <c r="E26" s="24" t="s">
        <v>30</v>
      </c>
      <c r="F26" s="23"/>
      <c r="I26" s="25">
        <f>IF(OR($B26="",N($C26)=0),"",IF($E26="Every paycheck",$C26,IF(N($D26)=0,"",IF(OR(AND(DATE(YEAR(I$11),MONTH(I$11),MIN($D26,DAY(EOMONTH(I$11,0))))&gt;=I$11,DATE(YEAR(I$11),MONTH(I$11),MIN($D26,DAY(EOMONTH(I$11,0))))&lt;=(I$11+13),IF($E26="Monthly",TRUE,IF($E26="Quarterly",MOD(MONTH(I$11)-N($F26),3)=0,MONTH(I$11)=N($F26)))),AND(DATE(YEAR((I$11+13)),MONTH((I$11+13)),MIN($D26,DAY(EOMONTH((I$11+13),0))))&gt;=I$11,DATE(YEAR((I$11+13)),MONTH((I$11+13)),MIN($D26,DAY(EOMONTH((I$11+13),0))))&lt;=(I$11+13),IF($E26="Monthly",TRUE,IF($E26="Quarterly",MOD(MONTH((I$11+13))-N($F26),3)=0,MONTH((I$11+13))=N($F26))))),$C26,""))))</f>
        <v>0</v>
      </c>
      <c r="J26" s="25">
        <f>IF(OR($B26="",N($C26)=0),"",IF($E26="Every paycheck",$C26,IF(N($D26)=0,"",IF(OR(AND(DATE(YEAR(J$11),MONTH(J$11),MIN($D26,DAY(EOMONTH(J$11,0))))&gt;=J$11,DATE(YEAR(J$11),MONTH(J$11),MIN($D26,DAY(EOMONTH(J$11,0))))&lt;=(J$11+13),IF($E26="Monthly",TRUE,IF($E26="Quarterly",MOD(MONTH(J$11)-N($F26),3)=0,MONTH(J$11)=N($F26)))),AND(DATE(YEAR((J$11+13)),MONTH((J$11+13)),MIN($D26,DAY(EOMONTH((J$11+13),0))))&gt;=J$11,DATE(YEAR((J$11+13)),MONTH((J$11+13)),MIN($D26,DAY(EOMONTH((J$11+13),0))))&lt;=(J$11+13),IF($E26="Monthly",TRUE,IF($E26="Quarterly",MOD(MONTH((J$11+13))-N($F26),3)=0,MONTH((J$11+13))=N($F26))))),$C26,""))))</f>
        <v>0</v>
      </c>
      <c r="K26" s="25">
        <f>IF(OR($B26="",N($C26)=0),"",IF($E26="Every paycheck",$C26,IF(N($D26)=0,"",IF(OR(AND(DATE(YEAR(K$11),MONTH(K$11),MIN($D26,DAY(EOMONTH(K$11,0))))&gt;=K$11,DATE(YEAR(K$11),MONTH(K$11),MIN($D26,DAY(EOMONTH(K$11,0))))&lt;=(K$11+13),IF($E26="Monthly",TRUE,IF($E26="Quarterly",MOD(MONTH(K$11)-N($F26),3)=0,MONTH(K$11)=N($F26)))),AND(DATE(YEAR((K$11+13)),MONTH((K$11+13)),MIN($D26,DAY(EOMONTH((K$11+13),0))))&gt;=K$11,DATE(YEAR((K$11+13)),MONTH((K$11+13)),MIN($D26,DAY(EOMONTH((K$11+13),0))))&lt;=(K$11+13),IF($E26="Monthly",TRUE,IF($E26="Quarterly",MOD(MONTH((K$11+13))-N($F26),3)=0,MONTH((K$11+13))=N($F26))))),$C26,""))))</f>
        <v>0</v>
      </c>
      <c r="L26" s="25">
        <f>IF(OR($B26="",N($C26)=0),"",IF($E26="Every paycheck",$C26,IF(N($D26)=0,"",IF(OR(AND(DATE(YEAR(L$11),MONTH(L$11),MIN($D26,DAY(EOMONTH(L$11,0))))&gt;=L$11,DATE(YEAR(L$11),MONTH(L$11),MIN($D26,DAY(EOMONTH(L$11,0))))&lt;=(L$11+13),IF($E26="Monthly",TRUE,IF($E26="Quarterly",MOD(MONTH(L$11)-N($F26),3)=0,MONTH(L$11)=N($F26)))),AND(DATE(YEAR((L$11+13)),MONTH((L$11+13)),MIN($D26,DAY(EOMONTH((L$11+13),0))))&gt;=L$11,DATE(YEAR((L$11+13)),MONTH((L$11+13)),MIN($D26,DAY(EOMONTH((L$11+13),0))))&lt;=(L$11+13),IF($E26="Monthly",TRUE,IF($E26="Quarterly",MOD(MONTH((L$11+13))-N($F26),3)=0,MONTH((L$11+13))=N($F26))))),$C26,""))))</f>
        <v>0</v>
      </c>
      <c r="M26" s="25">
        <f>IF(OR($B26="",N($C26)=0),"",IF($E26="Every paycheck",$C26,IF(N($D26)=0,"",IF(OR(AND(DATE(YEAR(M$11),MONTH(M$11),MIN($D26,DAY(EOMONTH(M$11,0))))&gt;=M$11,DATE(YEAR(M$11),MONTH(M$11),MIN($D26,DAY(EOMONTH(M$11,0))))&lt;=(M$11+13),IF($E26="Monthly",TRUE,IF($E26="Quarterly",MOD(MONTH(M$11)-N($F26),3)=0,MONTH(M$11)=N($F26)))),AND(DATE(YEAR((M$11+13)),MONTH((M$11+13)),MIN($D26,DAY(EOMONTH((M$11+13),0))))&gt;=M$11,DATE(YEAR((M$11+13)),MONTH((M$11+13)),MIN($D26,DAY(EOMONTH((M$11+13),0))))&lt;=(M$11+13),IF($E26="Monthly",TRUE,IF($E26="Quarterly",MOD(MONTH((M$11+13))-N($F26),3)=0,MONTH((M$11+13))=N($F26))))),$C26,""))))</f>
        <v>0</v>
      </c>
      <c r="N26" s="25">
        <f>IF(OR($B26="",N($C26)=0),"",IF($E26="Every paycheck",$C26,IF(N($D26)=0,"",IF(OR(AND(DATE(YEAR(N$11),MONTH(N$11),MIN($D26,DAY(EOMONTH(N$11,0))))&gt;=N$11,DATE(YEAR(N$11),MONTH(N$11),MIN($D26,DAY(EOMONTH(N$11,0))))&lt;=(N$11+13),IF($E26="Monthly",TRUE,IF($E26="Quarterly",MOD(MONTH(N$11)-N($F26),3)=0,MONTH(N$11)=N($F26)))),AND(DATE(YEAR((N$11+13)),MONTH((N$11+13)),MIN($D26,DAY(EOMONTH((N$11+13),0))))&gt;=N$11,DATE(YEAR((N$11+13)),MONTH((N$11+13)),MIN($D26,DAY(EOMONTH((N$11+13),0))))&lt;=(N$11+13),IF($E26="Monthly",TRUE,IF($E26="Quarterly",MOD(MONTH((N$11+13))-N($F26),3)=0,MONTH((N$11+13))=N($F26))))),$C26,""))))</f>
        <v>0</v>
      </c>
      <c r="O26" s="25">
        <f>IF(OR($B26="",N($C26)=0),"",IF($E26="Every paycheck",$C26,IF(N($D26)=0,"",IF(OR(AND(DATE(YEAR(O$11),MONTH(O$11),MIN($D26,DAY(EOMONTH(O$11,0))))&gt;=O$11,DATE(YEAR(O$11),MONTH(O$11),MIN($D26,DAY(EOMONTH(O$11,0))))&lt;=(O$11+13),IF($E26="Monthly",TRUE,IF($E26="Quarterly",MOD(MONTH(O$11)-N($F26),3)=0,MONTH(O$11)=N($F26)))),AND(DATE(YEAR((O$11+13)),MONTH((O$11+13)),MIN($D26,DAY(EOMONTH((O$11+13),0))))&gt;=O$11,DATE(YEAR((O$11+13)),MONTH((O$11+13)),MIN($D26,DAY(EOMONTH((O$11+13),0))))&lt;=(O$11+13),IF($E26="Monthly",TRUE,IF($E26="Quarterly",MOD(MONTH((O$11+13))-N($F26),3)=0,MONTH((O$11+13))=N($F26))))),$C26,""))))</f>
        <v>0</v>
      </c>
      <c r="P26" s="25">
        <f>IF(OR($B26="",N($C26)=0),"",IF($E26="Every paycheck",$C26,IF(N($D26)=0,"",IF(OR(AND(DATE(YEAR(P$11),MONTH(P$11),MIN($D26,DAY(EOMONTH(P$11,0))))&gt;=P$11,DATE(YEAR(P$11),MONTH(P$11),MIN($D26,DAY(EOMONTH(P$11,0))))&lt;=(P$11+13),IF($E26="Monthly",TRUE,IF($E26="Quarterly",MOD(MONTH(P$11)-N($F26),3)=0,MONTH(P$11)=N($F26)))),AND(DATE(YEAR((P$11+13)),MONTH((P$11+13)),MIN($D26,DAY(EOMONTH((P$11+13),0))))&gt;=P$11,DATE(YEAR((P$11+13)),MONTH((P$11+13)),MIN($D26,DAY(EOMONTH((P$11+13),0))))&lt;=(P$11+13),IF($E26="Monthly",TRUE,IF($E26="Quarterly",MOD(MONTH((P$11+13))-N($F26),3)=0,MONTH((P$11+13))=N($F26))))),$C26,""))))</f>
        <v>0</v>
      </c>
      <c r="Q26" s="25">
        <f>IF(OR($B26="",N($C26)=0),"",IF($E26="Every paycheck",$C26,IF(N($D26)=0,"",IF(OR(AND(DATE(YEAR(Q$11),MONTH(Q$11),MIN($D26,DAY(EOMONTH(Q$11,0))))&gt;=Q$11,DATE(YEAR(Q$11),MONTH(Q$11),MIN($D26,DAY(EOMONTH(Q$11,0))))&lt;=(Q$11+13),IF($E26="Monthly",TRUE,IF($E26="Quarterly",MOD(MONTH(Q$11)-N($F26),3)=0,MONTH(Q$11)=N($F26)))),AND(DATE(YEAR((Q$11+13)),MONTH((Q$11+13)),MIN($D26,DAY(EOMONTH((Q$11+13),0))))&gt;=Q$11,DATE(YEAR((Q$11+13)),MONTH((Q$11+13)),MIN($D26,DAY(EOMONTH((Q$11+13),0))))&lt;=(Q$11+13),IF($E26="Monthly",TRUE,IF($E26="Quarterly",MOD(MONTH((Q$11+13))-N($F26),3)=0,MONTH((Q$11+13))=N($F26))))),$C26,""))))</f>
        <v>0</v>
      </c>
      <c r="R26" s="25">
        <f>IF(OR($B26="",N($C26)=0),"",IF($E26="Every paycheck",$C26,IF(N($D26)=0,"",IF(OR(AND(DATE(YEAR(R$11),MONTH(R$11),MIN($D26,DAY(EOMONTH(R$11,0))))&gt;=R$11,DATE(YEAR(R$11),MONTH(R$11),MIN($D26,DAY(EOMONTH(R$11,0))))&lt;=(R$11+13),IF($E26="Monthly",TRUE,IF($E26="Quarterly",MOD(MONTH(R$11)-N($F26),3)=0,MONTH(R$11)=N($F26)))),AND(DATE(YEAR((R$11+13)),MONTH((R$11+13)),MIN($D26,DAY(EOMONTH((R$11+13),0))))&gt;=R$11,DATE(YEAR((R$11+13)),MONTH((R$11+13)),MIN($D26,DAY(EOMONTH((R$11+13),0))))&lt;=(R$11+13),IF($E26="Monthly",TRUE,IF($E26="Quarterly",MOD(MONTH((R$11+13))-N($F26),3)=0,MONTH((R$11+13))=N($F26))))),$C26,""))))</f>
        <v>0</v>
      </c>
      <c r="S26" s="25">
        <f>IF(OR($B26="",N($C26)=0),"",IF($E26="Every paycheck",$C26,IF(N($D26)=0,"",IF(OR(AND(DATE(YEAR(S$11),MONTH(S$11),MIN($D26,DAY(EOMONTH(S$11,0))))&gt;=S$11,DATE(YEAR(S$11),MONTH(S$11),MIN($D26,DAY(EOMONTH(S$11,0))))&lt;=(S$11+13),IF($E26="Monthly",TRUE,IF($E26="Quarterly",MOD(MONTH(S$11)-N($F26),3)=0,MONTH(S$11)=N($F26)))),AND(DATE(YEAR((S$11+13)),MONTH((S$11+13)),MIN($D26,DAY(EOMONTH((S$11+13),0))))&gt;=S$11,DATE(YEAR((S$11+13)),MONTH((S$11+13)),MIN($D26,DAY(EOMONTH((S$11+13),0))))&lt;=(S$11+13),IF($E26="Monthly",TRUE,IF($E26="Quarterly",MOD(MONTH((S$11+13))-N($F26),3)=0,MONTH((S$11+13))=N($F26))))),$C26,""))))</f>
        <v>0</v>
      </c>
      <c r="T26" s="25">
        <f>IF(OR($B26="",N($C26)=0),"",IF($E26="Every paycheck",$C26,IF(N($D26)=0,"",IF(OR(AND(DATE(YEAR(T$11),MONTH(T$11),MIN($D26,DAY(EOMONTH(T$11,0))))&gt;=T$11,DATE(YEAR(T$11),MONTH(T$11),MIN($D26,DAY(EOMONTH(T$11,0))))&lt;=(T$11+13),IF($E26="Monthly",TRUE,IF($E26="Quarterly",MOD(MONTH(T$11)-N($F26),3)=0,MONTH(T$11)=N($F26)))),AND(DATE(YEAR((T$11+13)),MONTH((T$11+13)),MIN($D26,DAY(EOMONTH((T$11+13),0))))&gt;=T$11,DATE(YEAR((T$11+13)),MONTH((T$11+13)),MIN($D26,DAY(EOMONTH((T$11+13),0))))&lt;=(T$11+13),IF($E26="Monthly",TRUE,IF($E26="Quarterly",MOD(MONTH((T$11+13))-N($F26),3)=0,MONTH((T$11+13))=N($F26))))),$C26,""))))</f>
        <v>0</v>
      </c>
      <c r="U26" s="25">
        <f>IF(OR($B26="",N($C26)=0),"",IF($E26="Every paycheck",$C26,IF(N($D26)=0,"",IF(OR(AND(DATE(YEAR(U$11),MONTH(U$11),MIN($D26,DAY(EOMONTH(U$11,0))))&gt;=U$11,DATE(YEAR(U$11),MONTH(U$11),MIN($D26,DAY(EOMONTH(U$11,0))))&lt;=(U$11+13),IF($E26="Monthly",TRUE,IF($E26="Quarterly",MOD(MONTH(U$11)-N($F26),3)=0,MONTH(U$11)=N($F26)))),AND(DATE(YEAR((U$11+13)),MONTH((U$11+13)),MIN($D26,DAY(EOMONTH((U$11+13),0))))&gt;=U$11,DATE(YEAR((U$11+13)),MONTH((U$11+13)),MIN($D26,DAY(EOMONTH((U$11+13),0))))&lt;=(U$11+13),IF($E26="Monthly",TRUE,IF($E26="Quarterly",MOD(MONTH((U$11+13))-N($F26),3)=0,MONTH((U$11+13))=N($F26))))),$C26,""))))</f>
        <v>0</v>
      </c>
      <c r="V26" s="25">
        <f>IF(OR($B26="",N($C26)=0),"",IF($E26="Every paycheck",$C26,IF(N($D26)=0,"",IF(OR(AND(DATE(YEAR(V$11),MONTH(V$11),MIN($D26,DAY(EOMONTH(V$11,0))))&gt;=V$11,DATE(YEAR(V$11),MONTH(V$11),MIN($D26,DAY(EOMONTH(V$11,0))))&lt;=(V$11+13),IF($E26="Monthly",TRUE,IF($E26="Quarterly",MOD(MONTH(V$11)-N($F26),3)=0,MONTH(V$11)=N($F26)))),AND(DATE(YEAR((V$11+13)),MONTH((V$11+13)),MIN($D26,DAY(EOMONTH((V$11+13),0))))&gt;=V$11,DATE(YEAR((V$11+13)),MONTH((V$11+13)),MIN($D26,DAY(EOMONTH((V$11+13),0))))&lt;=(V$11+13),IF($E26="Monthly",TRUE,IF($E26="Quarterly",MOD(MONTH((V$11+13))-N($F26),3)=0,MONTH((V$11+13))=N($F26))))),$C26,""))))</f>
        <v>0</v>
      </c>
      <c r="W26" s="25">
        <f>IF(OR($B26="",N($C26)=0),"",IF($E26="Every paycheck",$C26,IF(N($D26)=0,"",IF(OR(AND(DATE(YEAR(W$11),MONTH(W$11),MIN($D26,DAY(EOMONTH(W$11,0))))&gt;=W$11,DATE(YEAR(W$11),MONTH(W$11),MIN($D26,DAY(EOMONTH(W$11,0))))&lt;=(W$11+13),IF($E26="Monthly",TRUE,IF($E26="Quarterly",MOD(MONTH(W$11)-N($F26),3)=0,MONTH(W$11)=N($F26)))),AND(DATE(YEAR((W$11+13)),MONTH((W$11+13)),MIN($D26,DAY(EOMONTH((W$11+13),0))))&gt;=W$11,DATE(YEAR((W$11+13)),MONTH((W$11+13)),MIN($D26,DAY(EOMONTH((W$11+13),0))))&lt;=(W$11+13),IF($E26="Monthly",TRUE,IF($E26="Quarterly",MOD(MONTH((W$11+13))-N($F26),3)=0,MONTH((W$11+13))=N($F26))))),$C26,""))))</f>
        <v>0</v>
      </c>
      <c r="X26" s="25">
        <f>IF(OR($B26="",N($C26)=0),"",IF($E26="Every paycheck",$C26,IF(N($D26)=0,"",IF(OR(AND(DATE(YEAR(X$11),MONTH(X$11),MIN($D26,DAY(EOMONTH(X$11,0))))&gt;=X$11,DATE(YEAR(X$11),MONTH(X$11),MIN($D26,DAY(EOMONTH(X$11,0))))&lt;=(X$11+13),IF($E26="Monthly",TRUE,IF($E26="Quarterly",MOD(MONTH(X$11)-N($F26),3)=0,MONTH(X$11)=N($F26)))),AND(DATE(YEAR((X$11+13)),MONTH((X$11+13)),MIN($D26,DAY(EOMONTH((X$11+13),0))))&gt;=X$11,DATE(YEAR((X$11+13)),MONTH((X$11+13)),MIN($D26,DAY(EOMONTH((X$11+13),0))))&lt;=(X$11+13),IF($E26="Monthly",TRUE,IF($E26="Quarterly",MOD(MONTH((X$11+13))-N($F26),3)=0,MONTH((X$11+13))=N($F26))))),$C26,""))))</f>
        <v>0</v>
      </c>
      <c r="Y26" s="25">
        <f>IF(OR($B26="",N($C26)=0),"",IF($E26="Every paycheck",$C26,IF(N($D26)=0,"",IF(OR(AND(DATE(YEAR(Y$11),MONTH(Y$11),MIN($D26,DAY(EOMONTH(Y$11,0))))&gt;=Y$11,DATE(YEAR(Y$11),MONTH(Y$11),MIN($D26,DAY(EOMONTH(Y$11,0))))&lt;=(Y$11+13),IF($E26="Monthly",TRUE,IF($E26="Quarterly",MOD(MONTH(Y$11)-N($F26),3)=0,MONTH(Y$11)=N($F26)))),AND(DATE(YEAR((Y$11+13)),MONTH((Y$11+13)),MIN($D26,DAY(EOMONTH((Y$11+13),0))))&gt;=Y$11,DATE(YEAR((Y$11+13)),MONTH((Y$11+13)),MIN($D26,DAY(EOMONTH((Y$11+13),0))))&lt;=(Y$11+13),IF($E26="Monthly",TRUE,IF($E26="Quarterly",MOD(MONTH((Y$11+13))-N($F26),3)=0,MONTH((Y$11+13))=N($F26))))),$C26,""))))</f>
        <v>0</v>
      </c>
      <c r="Z26" s="25">
        <f>IF(OR($B26="",N($C26)=0),"",IF($E26="Every paycheck",$C26,IF(N($D26)=0,"",IF(OR(AND(DATE(YEAR(Z$11),MONTH(Z$11),MIN($D26,DAY(EOMONTH(Z$11,0))))&gt;=Z$11,DATE(YEAR(Z$11),MONTH(Z$11),MIN($D26,DAY(EOMONTH(Z$11,0))))&lt;=(Z$11+13),IF($E26="Monthly",TRUE,IF($E26="Quarterly",MOD(MONTH(Z$11)-N($F26),3)=0,MONTH(Z$11)=N($F26)))),AND(DATE(YEAR((Z$11+13)),MONTH((Z$11+13)),MIN($D26,DAY(EOMONTH((Z$11+13),0))))&gt;=Z$11,DATE(YEAR((Z$11+13)),MONTH((Z$11+13)),MIN($D26,DAY(EOMONTH((Z$11+13),0))))&lt;=(Z$11+13),IF($E26="Monthly",TRUE,IF($E26="Quarterly",MOD(MONTH((Z$11+13))-N($F26),3)=0,MONTH((Z$11+13))=N($F26))))),$C26,""))))</f>
        <v>0</v>
      </c>
      <c r="AA26" s="25">
        <f>IF(OR($B26="",N($C26)=0),"",IF($E26="Every paycheck",$C26,IF(N($D26)=0,"",IF(OR(AND(DATE(YEAR(AA$11),MONTH(AA$11),MIN($D26,DAY(EOMONTH(AA$11,0))))&gt;=AA$11,DATE(YEAR(AA$11),MONTH(AA$11),MIN($D26,DAY(EOMONTH(AA$11,0))))&lt;=(AA$11+13),IF($E26="Monthly",TRUE,IF($E26="Quarterly",MOD(MONTH(AA$11)-N($F26),3)=0,MONTH(AA$11)=N($F26)))),AND(DATE(YEAR((AA$11+13)),MONTH((AA$11+13)),MIN($D26,DAY(EOMONTH((AA$11+13),0))))&gt;=AA$11,DATE(YEAR((AA$11+13)),MONTH((AA$11+13)),MIN($D26,DAY(EOMONTH((AA$11+13),0))))&lt;=(AA$11+13),IF($E26="Monthly",TRUE,IF($E26="Quarterly",MOD(MONTH((AA$11+13))-N($F26),3)=0,MONTH((AA$11+13))=N($F26))))),$C26,""))))</f>
        <v>0</v>
      </c>
      <c r="AB26" s="25">
        <f>IF(OR($B26="",N($C26)=0),"",IF($E26="Every paycheck",$C26,IF(N($D26)=0,"",IF(OR(AND(DATE(YEAR(AB$11),MONTH(AB$11),MIN($D26,DAY(EOMONTH(AB$11,0))))&gt;=AB$11,DATE(YEAR(AB$11),MONTH(AB$11),MIN($D26,DAY(EOMONTH(AB$11,0))))&lt;=(AB$11+13),IF($E26="Monthly",TRUE,IF($E26="Quarterly",MOD(MONTH(AB$11)-N($F26),3)=0,MONTH(AB$11)=N($F26)))),AND(DATE(YEAR((AB$11+13)),MONTH((AB$11+13)),MIN($D26,DAY(EOMONTH((AB$11+13),0))))&gt;=AB$11,DATE(YEAR((AB$11+13)),MONTH((AB$11+13)),MIN($D26,DAY(EOMONTH((AB$11+13),0))))&lt;=(AB$11+13),IF($E26="Monthly",TRUE,IF($E26="Quarterly",MOD(MONTH((AB$11+13))-N($F26),3)=0,MONTH((AB$11+13))=N($F26))))),$C26,""))))</f>
        <v>0</v>
      </c>
      <c r="AC26" s="25">
        <f>IF(OR($B26="",N($C26)=0),"",IF($E26="Every paycheck",$C26,IF(N($D26)=0,"",IF(OR(AND(DATE(YEAR(AC$11),MONTH(AC$11),MIN($D26,DAY(EOMONTH(AC$11,0))))&gt;=AC$11,DATE(YEAR(AC$11),MONTH(AC$11),MIN($D26,DAY(EOMONTH(AC$11,0))))&lt;=(AC$11+13),IF($E26="Monthly",TRUE,IF($E26="Quarterly",MOD(MONTH(AC$11)-N($F26),3)=0,MONTH(AC$11)=N($F26)))),AND(DATE(YEAR((AC$11+13)),MONTH((AC$11+13)),MIN($D26,DAY(EOMONTH((AC$11+13),0))))&gt;=AC$11,DATE(YEAR((AC$11+13)),MONTH((AC$11+13)),MIN($D26,DAY(EOMONTH((AC$11+13),0))))&lt;=(AC$11+13),IF($E26="Monthly",TRUE,IF($E26="Quarterly",MOD(MONTH((AC$11+13))-N($F26),3)=0,MONTH((AC$11+13))=N($F26))))),$C26,""))))</f>
        <v>0</v>
      </c>
      <c r="AD26" s="25">
        <f>IF(OR($B26="",N($C26)=0),"",IF($E26="Every paycheck",$C26,IF(N($D26)=0,"",IF(OR(AND(DATE(YEAR(AD$11),MONTH(AD$11),MIN($D26,DAY(EOMONTH(AD$11,0))))&gt;=AD$11,DATE(YEAR(AD$11),MONTH(AD$11),MIN($D26,DAY(EOMONTH(AD$11,0))))&lt;=(AD$11+13),IF($E26="Monthly",TRUE,IF($E26="Quarterly",MOD(MONTH(AD$11)-N($F26),3)=0,MONTH(AD$11)=N($F26)))),AND(DATE(YEAR((AD$11+13)),MONTH((AD$11+13)),MIN($D26,DAY(EOMONTH((AD$11+13),0))))&gt;=AD$11,DATE(YEAR((AD$11+13)),MONTH((AD$11+13)),MIN($D26,DAY(EOMONTH((AD$11+13),0))))&lt;=(AD$11+13),IF($E26="Monthly",TRUE,IF($E26="Quarterly",MOD(MONTH((AD$11+13))-N($F26),3)=0,MONTH((AD$11+13))=N($F26))))),$C26,""))))</f>
        <v>0</v>
      </c>
      <c r="AE26" s="25">
        <f>IF(OR($B26="",N($C26)=0),"",IF($E26="Every paycheck",$C26,IF(N($D26)=0,"",IF(OR(AND(DATE(YEAR(AE$11),MONTH(AE$11),MIN($D26,DAY(EOMONTH(AE$11,0))))&gt;=AE$11,DATE(YEAR(AE$11),MONTH(AE$11),MIN($D26,DAY(EOMONTH(AE$11,0))))&lt;=(AE$11+13),IF($E26="Monthly",TRUE,IF($E26="Quarterly",MOD(MONTH(AE$11)-N($F26),3)=0,MONTH(AE$11)=N($F26)))),AND(DATE(YEAR((AE$11+13)),MONTH((AE$11+13)),MIN($D26,DAY(EOMONTH((AE$11+13),0))))&gt;=AE$11,DATE(YEAR((AE$11+13)),MONTH((AE$11+13)),MIN($D26,DAY(EOMONTH((AE$11+13),0))))&lt;=(AE$11+13),IF($E26="Monthly",TRUE,IF($E26="Quarterly",MOD(MONTH((AE$11+13))-N($F26),3)=0,MONTH((AE$11+13))=N($F26))))),$C26,""))))</f>
        <v>0</v>
      </c>
      <c r="AF26" s="25">
        <f>IF(OR($B26="",N($C26)=0),"",IF($E26="Every paycheck",$C26,IF(N($D26)=0,"",IF(OR(AND(DATE(YEAR(AF$11),MONTH(AF$11),MIN($D26,DAY(EOMONTH(AF$11,0))))&gt;=AF$11,DATE(YEAR(AF$11),MONTH(AF$11),MIN($D26,DAY(EOMONTH(AF$11,0))))&lt;=(AF$11+13),IF($E26="Monthly",TRUE,IF($E26="Quarterly",MOD(MONTH(AF$11)-N($F26),3)=0,MONTH(AF$11)=N($F26)))),AND(DATE(YEAR((AF$11+13)),MONTH((AF$11+13)),MIN($D26,DAY(EOMONTH((AF$11+13),0))))&gt;=AF$11,DATE(YEAR((AF$11+13)),MONTH((AF$11+13)),MIN($D26,DAY(EOMONTH((AF$11+13),0))))&lt;=(AF$11+13),IF($E26="Monthly",TRUE,IF($E26="Quarterly",MOD(MONTH((AF$11+13))-N($F26),3)=0,MONTH((AF$11+13))=N($F26))))),$C26,""))))</f>
        <v>0</v>
      </c>
      <c r="AG26" s="25">
        <f>IF(OR($B26="",N($C26)=0),"",IF($E26="Every paycheck",$C26,IF(N($D26)=0,"",IF(OR(AND(DATE(YEAR(AG$11),MONTH(AG$11),MIN($D26,DAY(EOMONTH(AG$11,0))))&gt;=AG$11,DATE(YEAR(AG$11),MONTH(AG$11),MIN($D26,DAY(EOMONTH(AG$11,0))))&lt;=(AG$11+13),IF($E26="Monthly",TRUE,IF($E26="Quarterly",MOD(MONTH(AG$11)-N($F26),3)=0,MONTH(AG$11)=N($F26)))),AND(DATE(YEAR((AG$11+13)),MONTH((AG$11+13)),MIN($D26,DAY(EOMONTH((AG$11+13),0))))&gt;=AG$11,DATE(YEAR((AG$11+13)),MONTH((AG$11+13)),MIN($D26,DAY(EOMONTH((AG$11+13),0))))&lt;=(AG$11+13),IF($E26="Monthly",TRUE,IF($E26="Quarterly",MOD(MONTH((AG$11+13))-N($F26),3)=0,MONTH((AG$11+13))=N($F26))))),$C26,""))))</f>
        <v>0</v>
      </c>
      <c r="AH26" s="25">
        <f>IF(OR($B26="",N($C26)=0),"",IF($E26="Every paycheck",$C26,IF(N($D26)=0,"",IF(OR(AND(DATE(YEAR(AH$11),MONTH(AH$11),MIN($D26,DAY(EOMONTH(AH$11,0))))&gt;=AH$11,DATE(YEAR(AH$11),MONTH(AH$11),MIN($D26,DAY(EOMONTH(AH$11,0))))&lt;=(AH$11+13),IF($E26="Monthly",TRUE,IF($E26="Quarterly",MOD(MONTH(AH$11)-N($F26),3)=0,MONTH(AH$11)=N($F26)))),AND(DATE(YEAR((AH$11+13)),MONTH((AH$11+13)),MIN($D26,DAY(EOMONTH((AH$11+13),0))))&gt;=AH$11,DATE(YEAR((AH$11+13)),MONTH((AH$11+13)),MIN($D26,DAY(EOMONTH((AH$11+13),0))))&lt;=(AH$11+13),IF($E26="Monthly",TRUE,IF($E26="Quarterly",MOD(MONTH((AH$11+13))-N($F26),3)=0,MONTH((AH$11+13))=N($F26))))),$C26,""))))</f>
        <v>0</v>
      </c>
    </row>
    <row r="27" spans="2:34">
      <c r="B27" s="21" t="s">
        <v>31</v>
      </c>
      <c r="C27" s="22">
        <v>80</v>
      </c>
      <c r="D27" s="23"/>
      <c r="E27" s="24" t="s">
        <v>30</v>
      </c>
      <c r="F27" s="23"/>
      <c r="I27" s="25">
        <f>IF(OR($B27="",N($C27)=0),"",IF($E27="Every paycheck",$C27,IF(N($D27)=0,"",IF(OR(AND(DATE(YEAR(I$11),MONTH(I$11),MIN($D27,DAY(EOMONTH(I$11,0))))&gt;=I$11,DATE(YEAR(I$11),MONTH(I$11),MIN($D27,DAY(EOMONTH(I$11,0))))&lt;=(I$11+13),IF($E27="Monthly",TRUE,IF($E27="Quarterly",MOD(MONTH(I$11)-N($F27),3)=0,MONTH(I$11)=N($F27)))),AND(DATE(YEAR((I$11+13)),MONTH((I$11+13)),MIN($D27,DAY(EOMONTH((I$11+13),0))))&gt;=I$11,DATE(YEAR((I$11+13)),MONTH((I$11+13)),MIN($D27,DAY(EOMONTH((I$11+13),0))))&lt;=(I$11+13),IF($E27="Monthly",TRUE,IF($E27="Quarterly",MOD(MONTH((I$11+13))-N($F27),3)=0,MONTH((I$11+13))=N($F27))))),$C27,""))))</f>
        <v>0</v>
      </c>
      <c r="J27" s="25">
        <f>IF(OR($B27="",N($C27)=0),"",IF($E27="Every paycheck",$C27,IF(N($D27)=0,"",IF(OR(AND(DATE(YEAR(J$11),MONTH(J$11),MIN($D27,DAY(EOMONTH(J$11,0))))&gt;=J$11,DATE(YEAR(J$11),MONTH(J$11),MIN($D27,DAY(EOMONTH(J$11,0))))&lt;=(J$11+13),IF($E27="Monthly",TRUE,IF($E27="Quarterly",MOD(MONTH(J$11)-N($F27),3)=0,MONTH(J$11)=N($F27)))),AND(DATE(YEAR((J$11+13)),MONTH((J$11+13)),MIN($D27,DAY(EOMONTH((J$11+13),0))))&gt;=J$11,DATE(YEAR((J$11+13)),MONTH((J$11+13)),MIN($D27,DAY(EOMONTH((J$11+13),0))))&lt;=(J$11+13),IF($E27="Monthly",TRUE,IF($E27="Quarterly",MOD(MONTH((J$11+13))-N($F27),3)=0,MONTH((J$11+13))=N($F27))))),$C27,""))))</f>
        <v>0</v>
      </c>
      <c r="K27" s="25">
        <f>IF(OR($B27="",N($C27)=0),"",IF($E27="Every paycheck",$C27,IF(N($D27)=0,"",IF(OR(AND(DATE(YEAR(K$11),MONTH(K$11),MIN($D27,DAY(EOMONTH(K$11,0))))&gt;=K$11,DATE(YEAR(K$11),MONTH(K$11),MIN($D27,DAY(EOMONTH(K$11,0))))&lt;=(K$11+13),IF($E27="Monthly",TRUE,IF($E27="Quarterly",MOD(MONTH(K$11)-N($F27),3)=0,MONTH(K$11)=N($F27)))),AND(DATE(YEAR((K$11+13)),MONTH((K$11+13)),MIN($D27,DAY(EOMONTH((K$11+13),0))))&gt;=K$11,DATE(YEAR((K$11+13)),MONTH((K$11+13)),MIN($D27,DAY(EOMONTH((K$11+13),0))))&lt;=(K$11+13),IF($E27="Monthly",TRUE,IF($E27="Quarterly",MOD(MONTH((K$11+13))-N($F27),3)=0,MONTH((K$11+13))=N($F27))))),$C27,""))))</f>
        <v>0</v>
      </c>
      <c r="L27" s="25">
        <f>IF(OR($B27="",N($C27)=0),"",IF($E27="Every paycheck",$C27,IF(N($D27)=0,"",IF(OR(AND(DATE(YEAR(L$11),MONTH(L$11),MIN($D27,DAY(EOMONTH(L$11,0))))&gt;=L$11,DATE(YEAR(L$11),MONTH(L$11),MIN($D27,DAY(EOMONTH(L$11,0))))&lt;=(L$11+13),IF($E27="Monthly",TRUE,IF($E27="Quarterly",MOD(MONTH(L$11)-N($F27),3)=0,MONTH(L$11)=N($F27)))),AND(DATE(YEAR((L$11+13)),MONTH((L$11+13)),MIN($D27,DAY(EOMONTH((L$11+13),0))))&gt;=L$11,DATE(YEAR((L$11+13)),MONTH((L$11+13)),MIN($D27,DAY(EOMONTH((L$11+13),0))))&lt;=(L$11+13),IF($E27="Monthly",TRUE,IF($E27="Quarterly",MOD(MONTH((L$11+13))-N($F27),3)=0,MONTH((L$11+13))=N($F27))))),$C27,""))))</f>
        <v>0</v>
      </c>
      <c r="M27" s="25">
        <f>IF(OR($B27="",N($C27)=0),"",IF($E27="Every paycheck",$C27,IF(N($D27)=0,"",IF(OR(AND(DATE(YEAR(M$11),MONTH(M$11),MIN($D27,DAY(EOMONTH(M$11,0))))&gt;=M$11,DATE(YEAR(M$11),MONTH(M$11),MIN($D27,DAY(EOMONTH(M$11,0))))&lt;=(M$11+13),IF($E27="Monthly",TRUE,IF($E27="Quarterly",MOD(MONTH(M$11)-N($F27),3)=0,MONTH(M$11)=N($F27)))),AND(DATE(YEAR((M$11+13)),MONTH((M$11+13)),MIN($D27,DAY(EOMONTH((M$11+13),0))))&gt;=M$11,DATE(YEAR((M$11+13)),MONTH((M$11+13)),MIN($D27,DAY(EOMONTH((M$11+13),0))))&lt;=(M$11+13),IF($E27="Monthly",TRUE,IF($E27="Quarterly",MOD(MONTH((M$11+13))-N($F27),3)=0,MONTH((M$11+13))=N($F27))))),$C27,""))))</f>
        <v>0</v>
      </c>
      <c r="N27" s="25">
        <f>IF(OR($B27="",N($C27)=0),"",IF($E27="Every paycheck",$C27,IF(N($D27)=0,"",IF(OR(AND(DATE(YEAR(N$11),MONTH(N$11),MIN($D27,DAY(EOMONTH(N$11,0))))&gt;=N$11,DATE(YEAR(N$11),MONTH(N$11),MIN($D27,DAY(EOMONTH(N$11,0))))&lt;=(N$11+13),IF($E27="Monthly",TRUE,IF($E27="Quarterly",MOD(MONTH(N$11)-N($F27),3)=0,MONTH(N$11)=N($F27)))),AND(DATE(YEAR((N$11+13)),MONTH((N$11+13)),MIN($D27,DAY(EOMONTH((N$11+13),0))))&gt;=N$11,DATE(YEAR((N$11+13)),MONTH((N$11+13)),MIN($D27,DAY(EOMONTH((N$11+13),0))))&lt;=(N$11+13),IF($E27="Monthly",TRUE,IF($E27="Quarterly",MOD(MONTH((N$11+13))-N($F27),3)=0,MONTH((N$11+13))=N($F27))))),$C27,""))))</f>
        <v>0</v>
      </c>
      <c r="O27" s="25">
        <f>IF(OR($B27="",N($C27)=0),"",IF($E27="Every paycheck",$C27,IF(N($D27)=0,"",IF(OR(AND(DATE(YEAR(O$11),MONTH(O$11),MIN($D27,DAY(EOMONTH(O$11,0))))&gt;=O$11,DATE(YEAR(O$11),MONTH(O$11),MIN($D27,DAY(EOMONTH(O$11,0))))&lt;=(O$11+13),IF($E27="Monthly",TRUE,IF($E27="Quarterly",MOD(MONTH(O$11)-N($F27),3)=0,MONTH(O$11)=N($F27)))),AND(DATE(YEAR((O$11+13)),MONTH((O$11+13)),MIN($D27,DAY(EOMONTH((O$11+13),0))))&gt;=O$11,DATE(YEAR((O$11+13)),MONTH((O$11+13)),MIN($D27,DAY(EOMONTH((O$11+13),0))))&lt;=(O$11+13),IF($E27="Monthly",TRUE,IF($E27="Quarterly",MOD(MONTH((O$11+13))-N($F27),3)=0,MONTH((O$11+13))=N($F27))))),$C27,""))))</f>
        <v>0</v>
      </c>
      <c r="P27" s="25">
        <f>IF(OR($B27="",N($C27)=0),"",IF($E27="Every paycheck",$C27,IF(N($D27)=0,"",IF(OR(AND(DATE(YEAR(P$11),MONTH(P$11),MIN($D27,DAY(EOMONTH(P$11,0))))&gt;=P$11,DATE(YEAR(P$11),MONTH(P$11),MIN($D27,DAY(EOMONTH(P$11,0))))&lt;=(P$11+13),IF($E27="Monthly",TRUE,IF($E27="Quarterly",MOD(MONTH(P$11)-N($F27),3)=0,MONTH(P$11)=N($F27)))),AND(DATE(YEAR((P$11+13)),MONTH((P$11+13)),MIN($D27,DAY(EOMONTH((P$11+13),0))))&gt;=P$11,DATE(YEAR((P$11+13)),MONTH((P$11+13)),MIN($D27,DAY(EOMONTH((P$11+13),0))))&lt;=(P$11+13),IF($E27="Monthly",TRUE,IF($E27="Quarterly",MOD(MONTH((P$11+13))-N($F27),3)=0,MONTH((P$11+13))=N($F27))))),$C27,""))))</f>
        <v>0</v>
      </c>
      <c r="Q27" s="25">
        <f>IF(OR($B27="",N($C27)=0),"",IF($E27="Every paycheck",$C27,IF(N($D27)=0,"",IF(OR(AND(DATE(YEAR(Q$11),MONTH(Q$11),MIN($D27,DAY(EOMONTH(Q$11,0))))&gt;=Q$11,DATE(YEAR(Q$11),MONTH(Q$11),MIN($D27,DAY(EOMONTH(Q$11,0))))&lt;=(Q$11+13),IF($E27="Monthly",TRUE,IF($E27="Quarterly",MOD(MONTH(Q$11)-N($F27),3)=0,MONTH(Q$11)=N($F27)))),AND(DATE(YEAR((Q$11+13)),MONTH((Q$11+13)),MIN($D27,DAY(EOMONTH((Q$11+13),0))))&gt;=Q$11,DATE(YEAR((Q$11+13)),MONTH((Q$11+13)),MIN($D27,DAY(EOMONTH((Q$11+13),0))))&lt;=(Q$11+13),IF($E27="Monthly",TRUE,IF($E27="Quarterly",MOD(MONTH((Q$11+13))-N($F27),3)=0,MONTH((Q$11+13))=N($F27))))),$C27,""))))</f>
        <v>0</v>
      </c>
      <c r="R27" s="25">
        <f>IF(OR($B27="",N($C27)=0),"",IF($E27="Every paycheck",$C27,IF(N($D27)=0,"",IF(OR(AND(DATE(YEAR(R$11),MONTH(R$11),MIN($D27,DAY(EOMONTH(R$11,0))))&gt;=R$11,DATE(YEAR(R$11),MONTH(R$11),MIN($D27,DAY(EOMONTH(R$11,0))))&lt;=(R$11+13),IF($E27="Monthly",TRUE,IF($E27="Quarterly",MOD(MONTH(R$11)-N($F27),3)=0,MONTH(R$11)=N($F27)))),AND(DATE(YEAR((R$11+13)),MONTH((R$11+13)),MIN($D27,DAY(EOMONTH((R$11+13),0))))&gt;=R$11,DATE(YEAR((R$11+13)),MONTH((R$11+13)),MIN($D27,DAY(EOMONTH((R$11+13),0))))&lt;=(R$11+13),IF($E27="Monthly",TRUE,IF($E27="Quarterly",MOD(MONTH((R$11+13))-N($F27),3)=0,MONTH((R$11+13))=N($F27))))),$C27,""))))</f>
        <v>0</v>
      </c>
      <c r="S27" s="25">
        <f>IF(OR($B27="",N($C27)=0),"",IF($E27="Every paycheck",$C27,IF(N($D27)=0,"",IF(OR(AND(DATE(YEAR(S$11),MONTH(S$11),MIN($D27,DAY(EOMONTH(S$11,0))))&gt;=S$11,DATE(YEAR(S$11),MONTH(S$11),MIN($D27,DAY(EOMONTH(S$11,0))))&lt;=(S$11+13),IF($E27="Monthly",TRUE,IF($E27="Quarterly",MOD(MONTH(S$11)-N($F27),3)=0,MONTH(S$11)=N($F27)))),AND(DATE(YEAR((S$11+13)),MONTH((S$11+13)),MIN($D27,DAY(EOMONTH((S$11+13),0))))&gt;=S$11,DATE(YEAR((S$11+13)),MONTH((S$11+13)),MIN($D27,DAY(EOMONTH((S$11+13),0))))&lt;=(S$11+13),IF($E27="Monthly",TRUE,IF($E27="Quarterly",MOD(MONTH((S$11+13))-N($F27),3)=0,MONTH((S$11+13))=N($F27))))),$C27,""))))</f>
        <v>0</v>
      </c>
      <c r="T27" s="25">
        <f>IF(OR($B27="",N($C27)=0),"",IF($E27="Every paycheck",$C27,IF(N($D27)=0,"",IF(OR(AND(DATE(YEAR(T$11),MONTH(T$11),MIN($D27,DAY(EOMONTH(T$11,0))))&gt;=T$11,DATE(YEAR(T$11),MONTH(T$11),MIN($D27,DAY(EOMONTH(T$11,0))))&lt;=(T$11+13),IF($E27="Monthly",TRUE,IF($E27="Quarterly",MOD(MONTH(T$11)-N($F27),3)=0,MONTH(T$11)=N($F27)))),AND(DATE(YEAR((T$11+13)),MONTH((T$11+13)),MIN($D27,DAY(EOMONTH((T$11+13),0))))&gt;=T$11,DATE(YEAR((T$11+13)),MONTH((T$11+13)),MIN($D27,DAY(EOMONTH((T$11+13),0))))&lt;=(T$11+13),IF($E27="Monthly",TRUE,IF($E27="Quarterly",MOD(MONTH((T$11+13))-N($F27),3)=0,MONTH((T$11+13))=N($F27))))),$C27,""))))</f>
        <v>0</v>
      </c>
      <c r="U27" s="25">
        <f>IF(OR($B27="",N($C27)=0),"",IF($E27="Every paycheck",$C27,IF(N($D27)=0,"",IF(OR(AND(DATE(YEAR(U$11),MONTH(U$11),MIN($D27,DAY(EOMONTH(U$11,0))))&gt;=U$11,DATE(YEAR(U$11),MONTH(U$11),MIN($D27,DAY(EOMONTH(U$11,0))))&lt;=(U$11+13),IF($E27="Monthly",TRUE,IF($E27="Quarterly",MOD(MONTH(U$11)-N($F27),3)=0,MONTH(U$11)=N($F27)))),AND(DATE(YEAR((U$11+13)),MONTH((U$11+13)),MIN($D27,DAY(EOMONTH((U$11+13),0))))&gt;=U$11,DATE(YEAR((U$11+13)),MONTH((U$11+13)),MIN($D27,DAY(EOMONTH((U$11+13),0))))&lt;=(U$11+13),IF($E27="Monthly",TRUE,IF($E27="Quarterly",MOD(MONTH((U$11+13))-N($F27),3)=0,MONTH((U$11+13))=N($F27))))),$C27,""))))</f>
        <v>0</v>
      </c>
      <c r="V27" s="25">
        <f>IF(OR($B27="",N($C27)=0),"",IF($E27="Every paycheck",$C27,IF(N($D27)=0,"",IF(OR(AND(DATE(YEAR(V$11),MONTH(V$11),MIN($D27,DAY(EOMONTH(V$11,0))))&gt;=V$11,DATE(YEAR(V$11),MONTH(V$11),MIN($D27,DAY(EOMONTH(V$11,0))))&lt;=(V$11+13),IF($E27="Monthly",TRUE,IF($E27="Quarterly",MOD(MONTH(V$11)-N($F27),3)=0,MONTH(V$11)=N($F27)))),AND(DATE(YEAR((V$11+13)),MONTH((V$11+13)),MIN($D27,DAY(EOMONTH((V$11+13),0))))&gt;=V$11,DATE(YEAR((V$11+13)),MONTH((V$11+13)),MIN($D27,DAY(EOMONTH((V$11+13),0))))&lt;=(V$11+13),IF($E27="Monthly",TRUE,IF($E27="Quarterly",MOD(MONTH((V$11+13))-N($F27),3)=0,MONTH((V$11+13))=N($F27))))),$C27,""))))</f>
        <v>0</v>
      </c>
      <c r="W27" s="25">
        <f>IF(OR($B27="",N($C27)=0),"",IF($E27="Every paycheck",$C27,IF(N($D27)=0,"",IF(OR(AND(DATE(YEAR(W$11),MONTH(W$11),MIN($D27,DAY(EOMONTH(W$11,0))))&gt;=W$11,DATE(YEAR(W$11),MONTH(W$11),MIN($D27,DAY(EOMONTH(W$11,0))))&lt;=(W$11+13),IF($E27="Monthly",TRUE,IF($E27="Quarterly",MOD(MONTH(W$11)-N($F27),3)=0,MONTH(W$11)=N($F27)))),AND(DATE(YEAR((W$11+13)),MONTH((W$11+13)),MIN($D27,DAY(EOMONTH((W$11+13),0))))&gt;=W$11,DATE(YEAR((W$11+13)),MONTH((W$11+13)),MIN($D27,DAY(EOMONTH((W$11+13),0))))&lt;=(W$11+13),IF($E27="Monthly",TRUE,IF($E27="Quarterly",MOD(MONTH((W$11+13))-N($F27),3)=0,MONTH((W$11+13))=N($F27))))),$C27,""))))</f>
        <v>0</v>
      </c>
      <c r="X27" s="25">
        <f>IF(OR($B27="",N($C27)=0),"",IF($E27="Every paycheck",$C27,IF(N($D27)=0,"",IF(OR(AND(DATE(YEAR(X$11),MONTH(X$11),MIN($D27,DAY(EOMONTH(X$11,0))))&gt;=X$11,DATE(YEAR(X$11),MONTH(X$11),MIN($D27,DAY(EOMONTH(X$11,0))))&lt;=(X$11+13),IF($E27="Monthly",TRUE,IF($E27="Quarterly",MOD(MONTH(X$11)-N($F27),3)=0,MONTH(X$11)=N($F27)))),AND(DATE(YEAR((X$11+13)),MONTH((X$11+13)),MIN($D27,DAY(EOMONTH((X$11+13),0))))&gt;=X$11,DATE(YEAR((X$11+13)),MONTH((X$11+13)),MIN($D27,DAY(EOMONTH((X$11+13),0))))&lt;=(X$11+13),IF($E27="Monthly",TRUE,IF($E27="Quarterly",MOD(MONTH((X$11+13))-N($F27),3)=0,MONTH((X$11+13))=N($F27))))),$C27,""))))</f>
        <v>0</v>
      </c>
      <c r="Y27" s="25">
        <f>IF(OR($B27="",N($C27)=0),"",IF($E27="Every paycheck",$C27,IF(N($D27)=0,"",IF(OR(AND(DATE(YEAR(Y$11),MONTH(Y$11),MIN($D27,DAY(EOMONTH(Y$11,0))))&gt;=Y$11,DATE(YEAR(Y$11),MONTH(Y$11),MIN($D27,DAY(EOMONTH(Y$11,0))))&lt;=(Y$11+13),IF($E27="Monthly",TRUE,IF($E27="Quarterly",MOD(MONTH(Y$11)-N($F27),3)=0,MONTH(Y$11)=N($F27)))),AND(DATE(YEAR((Y$11+13)),MONTH((Y$11+13)),MIN($D27,DAY(EOMONTH((Y$11+13),0))))&gt;=Y$11,DATE(YEAR((Y$11+13)),MONTH((Y$11+13)),MIN($D27,DAY(EOMONTH((Y$11+13),0))))&lt;=(Y$11+13),IF($E27="Monthly",TRUE,IF($E27="Quarterly",MOD(MONTH((Y$11+13))-N($F27),3)=0,MONTH((Y$11+13))=N($F27))))),$C27,""))))</f>
        <v>0</v>
      </c>
      <c r="Z27" s="25">
        <f>IF(OR($B27="",N($C27)=0),"",IF($E27="Every paycheck",$C27,IF(N($D27)=0,"",IF(OR(AND(DATE(YEAR(Z$11),MONTH(Z$11),MIN($D27,DAY(EOMONTH(Z$11,0))))&gt;=Z$11,DATE(YEAR(Z$11),MONTH(Z$11),MIN($D27,DAY(EOMONTH(Z$11,0))))&lt;=(Z$11+13),IF($E27="Monthly",TRUE,IF($E27="Quarterly",MOD(MONTH(Z$11)-N($F27),3)=0,MONTH(Z$11)=N($F27)))),AND(DATE(YEAR((Z$11+13)),MONTH((Z$11+13)),MIN($D27,DAY(EOMONTH((Z$11+13),0))))&gt;=Z$11,DATE(YEAR((Z$11+13)),MONTH((Z$11+13)),MIN($D27,DAY(EOMONTH((Z$11+13),0))))&lt;=(Z$11+13),IF($E27="Monthly",TRUE,IF($E27="Quarterly",MOD(MONTH((Z$11+13))-N($F27),3)=0,MONTH((Z$11+13))=N($F27))))),$C27,""))))</f>
        <v>0</v>
      </c>
      <c r="AA27" s="25">
        <f>IF(OR($B27="",N($C27)=0),"",IF($E27="Every paycheck",$C27,IF(N($D27)=0,"",IF(OR(AND(DATE(YEAR(AA$11),MONTH(AA$11),MIN($D27,DAY(EOMONTH(AA$11,0))))&gt;=AA$11,DATE(YEAR(AA$11),MONTH(AA$11),MIN($D27,DAY(EOMONTH(AA$11,0))))&lt;=(AA$11+13),IF($E27="Monthly",TRUE,IF($E27="Quarterly",MOD(MONTH(AA$11)-N($F27),3)=0,MONTH(AA$11)=N($F27)))),AND(DATE(YEAR((AA$11+13)),MONTH((AA$11+13)),MIN($D27,DAY(EOMONTH((AA$11+13),0))))&gt;=AA$11,DATE(YEAR((AA$11+13)),MONTH((AA$11+13)),MIN($D27,DAY(EOMONTH((AA$11+13),0))))&lt;=(AA$11+13),IF($E27="Monthly",TRUE,IF($E27="Quarterly",MOD(MONTH((AA$11+13))-N($F27),3)=0,MONTH((AA$11+13))=N($F27))))),$C27,""))))</f>
        <v>0</v>
      </c>
      <c r="AB27" s="25">
        <f>IF(OR($B27="",N($C27)=0),"",IF($E27="Every paycheck",$C27,IF(N($D27)=0,"",IF(OR(AND(DATE(YEAR(AB$11),MONTH(AB$11),MIN($D27,DAY(EOMONTH(AB$11,0))))&gt;=AB$11,DATE(YEAR(AB$11),MONTH(AB$11),MIN($D27,DAY(EOMONTH(AB$11,0))))&lt;=(AB$11+13),IF($E27="Monthly",TRUE,IF($E27="Quarterly",MOD(MONTH(AB$11)-N($F27),3)=0,MONTH(AB$11)=N($F27)))),AND(DATE(YEAR((AB$11+13)),MONTH((AB$11+13)),MIN($D27,DAY(EOMONTH((AB$11+13),0))))&gt;=AB$11,DATE(YEAR((AB$11+13)),MONTH((AB$11+13)),MIN($D27,DAY(EOMONTH((AB$11+13),0))))&lt;=(AB$11+13),IF($E27="Monthly",TRUE,IF($E27="Quarterly",MOD(MONTH((AB$11+13))-N($F27),3)=0,MONTH((AB$11+13))=N($F27))))),$C27,""))))</f>
        <v>0</v>
      </c>
      <c r="AC27" s="25">
        <f>IF(OR($B27="",N($C27)=0),"",IF($E27="Every paycheck",$C27,IF(N($D27)=0,"",IF(OR(AND(DATE(YEAR(AC$11),MONTH(AC$11),MIN($D27,DAY(EOMONTH(AC$11,0))))&gt;=AC$11,DATE(YEAR(AC$11),MONTH(AC$11),MIN($D27,DAY(EOMONTH(AC$11,0))))&lt;=(AC$11+13),IF($E27="Monthly",TRUE,IF($E27="Quarterly",MOD(MONTH(AC$11)-N($F27),3)=0,MONTH(AC$11)=N($F27)))),AND(DATE(YEAR((AC$11+13)),MONTH((AC$11+13)),MIN($D27,DAY(EOMONTH((AC$11+13),0))))&gt;=AC$11,DATE(YEAR((AC$11+13)),MONTH((AC$11+13)),MIN($D27,DAY(EOMONTH((AC$11+13),0))))&lt;=(AC$11+13),IF($E27="Monthly",TRUE,IF($E27="Quarterly",MOD(MONTH((AC$11+13))-N($F27),3)=0,MONTH((AC$11+13))=N($F27))))),$C27,""))))</f>
        <v>0</v>
      </c>
      <c r="AD27" s="25">
        <f>IF(OR($B27="",N($C27)=0),"",IF($E27="Every paycheck",$C27,IF(N($D27)=0,"",IF(OR(AND(DATE(YEAR(AD$11),MONTH(AD$11),MIN($D27,DAY(EOMONTH(AD$11,0))))&gt;=AD$11,DATE(YEAR(AD$11),MONTH(AD$11),MIN($D27,DAY(EOMONTH(AD$11,0))))&lt;=(AD$11+13),IF($E27="Monthly",TRUE,IF($E27="Quarterly",MOD(MONTH(AD$11)-N($F27),3)=0,MONTH(AD$11)=N($F27)))),AND(DATE(YEAR((AD$11+13)),MONTH((AD$11+13)),MIN($D27,DAY(EOMONTH((AD$11+13),0))))&gt;=AD$11,DATE(YEAR((AD$11+13)),MONTH((AD$11+13)),MIN($D27,DAY(EOMONTH((AD$11+13),0))))&lt;=(AD$11+13),IF($E27="Monthly",TRUE,IF($E27="Quarterly",MOD(MONTH((AD$11+13))-N($F27),3)=0,MONTH((AD$11+13))=N($F27))))),$C27,""))))</f>
        <v>0</v>
      </c>
      <c r="AE27" s="25">
        <f>IF(OR($B27="",N($C27)=0),"",IF($E27="Every paycheck",$C27,IF(N($D27)=0,"",IF(OR(AND(DATE(YEAR(AE$11),MONTH(AE$11),MIN($D27,DAY(EOMONTH(AE$11,0))))&gt;=AE$11,DATE(YEAR(AE$11),MONTH(AE$11),MIN($D27,DAY(EOMONTH(AE$11,0))))&lt;=(AE$11+13),IF($E27="Monthly",TRUE,IF($E27="Quarterly",MOD(MONTH(AE$11)-N($F27),3)=0,MONTH(AE$11)=N($F27)))),AND(DATE(YEAR((AE$11+13)),MONTH((AE$11+13)),MIN($D27,DAY(EOMONTH((AE$11+13),0))))&gt;=AE$11,DATE(YEAR((AE$11+13)),MONTH((AE$11+13)),MIN($D27,DAY(EOMONTH((AE$11+13),0))))&lt;=(AE$11+13),IF($E27="Monthly",TRUE,IF($E27="Quarterly",MOD(MONTH((AE$11+13))-N($F27),3)=0,MONTH((AE$11+13))=N($F27))))),$C27,""))))</f>
        <v>0</v>
      </c>
      <c r="AF27" s="25">
        <f>IF(OR($B27="",N($C27)=0),"",IF($E27="Every paycheck",$C27,IF(N($D27)=0,"",IF(OR(AND(DATE(YEAR(AF$11),MONTH(AF$11),MIN($D27,DAY(EOMONTH(AF$11,0))))&gt;=AF$11,DATE(YEAR(AF$11),MONTH(AF$11),MIN($D27,DAY(EOMONTH(AF$11,0))))&lt;=(AF$11+13),IF($E27="Monthly",TRUE,IF($E27="Quarterly",MOD(MONTH(AF$11)-N($F27),3)=0,MONTH(AF$11)=N($F27)))),AND(DATE(YEAR((AF$11+13)),MONTH((AF$11+13)),MIN($D27,DAY(EOMONTH((AF$11+13),0))))&gt;=AF$11,DATE(YEAR((AF$11+13)),MONTH((AF$11+13)),MIN($D27,DAY(EOMONTH((AF$11+13),0))))&lt;=(AF$11+13),IF($E27="Monthly",TRUE,IF($E27="Quarterly",MOD(MONTH((AF$11+13))-N($F27),3)=0,MONTH((AF$11+13))=N($F27))))),$C27,""))))</f>
        <v>0</v>
      </c>
      <c r="AG27" s="25">
        <f>IF(OR($B27="",N($C27)=0),"",IF($E27="Every paycheck",$C27,IF(N($D27)=0,"",IF(OR(AND(DATE(YEAR(AG$11),MONTH(AG$11),MIN($D27,DAY(EOMONTH(AG$11,0))))&gt;=AG$11,DATE(YEAR(AG$11),MONTH(AG$11),MIN($D27,DAY(EOMONTH(AG$11,0))))&lt;=(AG$11+13),IF($E27="Monthly",TRUE,IF($E27="Quarterly",MOD(MONTH(AG$11)-N($F27),3)=0,MONTH(AG$11)=N($F27)))),AND(DATE(YEAR((AG$11+13)),MONTH((AG$11+13)),MIN($D27,DAY(EOMONTH((AG$11+13),0))))&gt;=AG$11,DATE(YEAR((AG$11+13)),MONTH((AG$11+13)),MIN($D27,DAY(EOMONTH((AG$11+13),0))))&lt;=(AG$11+13),IF($E27="Monthly",TRUE,IF($E27="Quarterly",MOD(MONTH((AG$11+13))-N($F27),3)=0,MONTH((AG$11+13))=N($F27))))),$C27,""))))</f>
        <v>0</v>
      </c>
      <c r="AH27" s="25">
        <f>IF(OR($B27="",N($C27)=0),"",IF($E27="Every paycheck",$C27,IF(N($D27)=0,"",IF(OR(AND(DATE(YEAR(AH$11),MONTH(AH$11),MIN($D27,DAY(EOMONTH(AH$11,0))))&gt;=AH$11,DATE(YEAR(AH$11),MONTH(AH$11),MIN($D27,DAY(EOMONTH(AH$11,0))))&lt;=(AH$11+13),IF($E27="Monthly",TRUE,IF($E27="Quarterly",MOD(MONTH(AH$11)-N($F27),3)=0,MONTH(AH$11)=N($F27)))),AND(DATE(YEAR((AH$11+13)),MONTH((AH$11+13)),MIN($D27,DAY(EOMONTH((AH$11+13),0))))&gt;=AH$11,DATE(YEAR((AH$11+13)),MONTH((AH$11+13)),MIN($D27,DAY(EOMONTH((AH$11+13),0))))&lt;=(AH$11+13),IF($E27="Monthly",TRUE,IF($E27="Quarterly",MOD(MONTH((AH$11+13))-N($F27),3)=0,MONTH((AH$11+13))=N($F27))))),$C27,""))))</f>
        <v>0</v>
      </c>
    </row>
    <row r="28" spans="2:34">
      <c r="B28" s="26"/>
      <c r="C28" s="22"/>
      <c r="D28" s="23"/>
      <c r="E28" s="24"/>
      <c r="F28" s="23"/>
      <c r="I28" s="25">
        <f>IF(OR($B28="",N($C28)=0),"",IF($E28="Every paycheck",$C28,IF(N($D28)=0,"",IF(OR(AND(DATE(YEAR(I$11),MONTH(I$11),MIN($D28,DAY(EOMONTH(I$11,0))))&gt;=I$11,DATE(YEAR(I$11),MONTH(I$11),MIN($D28,DAY(EOMONTH(I$11,0))))&lt;=(I$11+13),IF($E28="Monthly",TRUE,IF($E28="Quarterly",MOD(MONTH(I$11)-N($F28),3)=0,MONTH(I$11)=N($F28)))),AND(DATE(YEAR((I$11+13)),MONTH((I$11+13)),MIN($D28,DAY(EOMONTH((I$11+13),0))))&gt;=I$11,DATE(YEAR((I$11+13)),MONTH((I$11+13)),MIN($D28,DAY(EOMONTH((I$11+13),0))))&lt;=(I$11+13),IF($E28="Monthly",TRUE,IF($E28="Quarterly",MOD(MONTH((I$11+13))-N($F28),3)=0,MONTH((I$11+13))=N($F28))))),$C28,""))))</f>
        <v>0</v>
      </c>
      <c r="J28" s="25">
        <f>IF(OR($B28="",N($C28)=0),"",IF($E28="Every paycheck",$C28,IF(N($D28)=0,"",IF(OR(AND(DATE(YEAR(J$11),MONTH(J$11),MIN($D28,DAY(EOMONTH(J$11,0))))&gt;=J$11,DATE(YEAR(J$11),MONTH(J$11),MIN($D28,DAY(EOMONTH(J$11,0))))&lt;=(J$11+13),IF($E28="Monthly",TRUE,IF($E28="Quarterly",MOD(MONTH(J$11)-N($F28),3)=0,MONTH(J$11)=N($F28)))),AND(DATE(YEAR((J$11+13)),MONTH((J$11+13)),MIN($D28,DAY(EOMONTH((J$11+13),0))))&gt;=J$11,DATE(YEAR((J$11+13)),MONTH((J$11+13)),MIN($D28,DAY(EOMONTH((J$11+13),0))))&lt;=(J$11+13),IF($E28="Monthly",TRUE,IF($E28="Quarterly",MOD(MONTH((J$11+13))-N($F28),3)=0,MONTH((J$11+13))=N($F28))))),$C28,""))))</f>
        <v>0</v>
      </c>
      <c r="K28" s="25">
        <f>IF(OR($B28="",N($C28)=0),"",IF($E28="Every paycheck",$C28,IF(N($D28)=0,"",IF(OR(AND(DATE(YEAR(K$11),MONTH(K$11),MIN($D28,DAY(EOMONTH(K$11,0))))&gt;=K$11,DATE(YEAR(K$11),MONTH(K$11),MIN($D28,DAY(EOMONTH(K$11,0))))&lt;=(K$11+13),IF($E28="Monthly",TRUE,IF($E28="Quarterly",MOD(MONTH(K$11)-N($F28),3)=0,MONTH(K$11)=N($F28)))),AND(DATE(YEAR((K$11+13)),MONTH((K$11+13)),MIN($D28,DAY(EOMONTH((K$11+13),0))))&gt;=K$11,DATE(YEAR((K$11+13)),MONTH((K$11+13)),MIN($D28,DAY(EOMONTH((K$11+13),0))))&lt;=(K$11+13),IF($E28="Monthly",TRUE,IF($E28="Quarterly",MOD(MONTH((K$11+13))-N($F28),3)=0,MONTH((K$11+13))=N($F28))))),$C28,""))))</f>
        <v>0</v>
      </c>
      <c r="L28" s="25">
        <f>IF(OR($B28="",N($C28)=0),"",IF($E28="Every paycheck",$C28,IF(N($D28)=0,"",IF(OR(AND(DATE(YEAR(L$11),MONTH(L$11),MIN($D28,DAY(EOMONTH(L$11,0))))&gt;=L$11,DATE(YEAR(L$11),MONTH(L$11),MIN($D28,DAY(EOMONTH(L$11,0))))&lt;=(L$11+13),IF($E28="Monthly",TRUE,IF($E28="Quarterly",MOD(MONTH(L$11)-N($F28),3)=0,MONTH(L$11)=N($F28)))),AND(DATE(YEAR((L$11+13)),MONTH((L$11+13)),MIN($D28,DAY(EOMONTH((L$11+13),0))))&gt;=L$11,DATE(YEAR((L$11+13)),MONTH((L$11+13)),MIN($D28,DAY(EOMONTH((L$11+13),0))))&lt;=(L$11+13),IF($E28="Monthly",TRUE,IF($E28="Quarterly",MOD(MONTH((L$11+13))-N($F28),3)=0,MONTH((L$11+13))=N($F28))))),$C28,""))))</f>
        <v>0</v>
      </c>
      <c r="M28" s="25">
        <f>IF(OR($B28="",N($C28)=0),"",IF($E28="Every paycheck",$C28,IF(N($D28)=0,"",IF(OR(AND(DATE(YEAR(M$11),MONTH(M$11),MIN($D28,DAY(EOMONTH(M$11,0))))&gt;=M$11,DATE(YEAR(M$11),MONTH(M$11),MIN($D28,DAY(EOMONTH(M$11,0))))&lt;=(M$11+13),IF($E28="Monthly",TRUE,IF($E28="Quarterly",MOD(MONTH(M$11)-N($F28),3)=0,MONTH(M$11)=N($F28)))),AND(DATE(YEAR((M$11+13)),MONTH((M$11+13)),MIN($D28,DAY(EOMONTH((M$11+13),0))))&gt;=M$11,DATE(YEAR((M$11+13)),MONTH((M$11+13)),MIN($D28,DAY(EOMONTH((M$11+13),0))))&lt;=(M$11+13),IF($E28="Monthly",TRUE,IF($E28="Quarterly",MOD(MONTH((M$11+13))-N($F28),3)=0,MONTH((M$11+13))=N($F28))))),$C28,""))))</f>
        <v>0</v>
      </c>
      <c r="N28" s="25">
        <f>IF(OR($B28="",N($C28)=0),"",IF($E28="Every paycheck",$C28,IF(N($D28)=0,"",IF(OR(AND(DATE(YEAR(N$11),MONTH(N$11),MIN($D28,DAY(EOMONTH(N$11,0))))&gt;=N$11,DATE(YEAR(N$11),MONTH(N$11),MIN($D28,DAY(EOMONTH(N$11,0))))&lt;=(N$11+13),IF($E28="Monthly",TRUE,IF($E28="Quarterly",MOD(MONTH(N$11)-N($F28),3)=0,MONTH(N$11)=N($F28)))),AND(DATE(YEAR((N$11+13)),MONTH((N$11+13)),MIN($D28,DAY(EOMONTH((N$11+13),0))))&gt;=N$11,DATE(YEAR((N$11+13)),MONTH((N$11+13)),MIN($D28,DAY(EOMONTH((N$11+13),0))))&lt;=(N$11+13),IF($E28="Monthly",TRUE,IF($E28="Quarterly",MOD(MONTH((N$11+13))-N($F28),3)=0,MONTH((N$11+13))=N($F28))))),$C28,""))))</f>
        <v>0</v>
      </c>
      <c r="O28" s="25">
        <f>IF(OR($B28="",N($C28)=0),"",IF($E28="Every paycheck",$C28,IF(N($D28)=0,"",IF(OR(AND(DATE(YEAR(O$11),MONTH(O$11),MIN($D28,DAY(EOMONTH(O$11,0))))&gt;=O$11,DATE(YEAR(O$11),MONTH(O$11),MIN($D28,DAY(EOMONTH(O$11,0))))&lt;=(O$11+13),IF($E28="Monthly",TRUE,IF($E28="Quarterly",MOD(MONTH(O$11)-N($F28),3)=0,MONTH(O$11)=N($F28)))),AND(DATE(YEAR((O$11+13)),MONTH((O$11+13)),MIN($D28,DAY(EOMONTH((O$11+13),0))))&gt;=O$11,DATE(YEAR((O$11+13)),MONTH((O$11+13)),MIN($D28,DAY(EOMONTH((O$11+13),0))))&lt;=(O$11+13),IF($E28="Monthly",TRUE,IF($E28="Quarterly",MOD(MONTH((O$11+13))-N($F28),3)=0,MONTH((O$11+13))=N($F28))))),$C28,""))))</f>
        <v>0</v>
      </c>
      <c r="P28" s="25">
        <f>IF(OR($B28="",N($C28)=0),"",IF($E28="Every paycheck",$C28,IF(N($D28)=0,"",IF(OR(AND(DATE(YEAR(P$11),MONTH(P$11),MIN($D28,DAY(EOMONTH(P$11,0))))&gt;=P$11,DATE(YEAR(P$11),MONTH(P$11),MIN($D28,DAY(EOMONTH(P$11,0))))&lt;=(P$11+13),IF($E28="Monthly",TRUE,IF($E28="Quarterly",MOD(MONTH(P$11)-N($F28),3)=0,MONTH(P$11)=N($F28)))),AND(DATE(YEAR((P$11+13)),MONTH((P$11+13)),MIN($D28,DAY(EOMONTH((P$11+13),0))))&gt;=P$11,DATE(YEAR((P$11+13)),MONTH((P$11+13)),MIN($D28,DAY(EOMONTH((P$11+13),0))))&lt;=(P$11+13),IF($E28="Monthly",TRUE,IF($E28="Quarterly",MOD(MONTH((P$11+13))-N($F28),3)=0,MONTH((P$11+13))=N($F28))))),$C28,""))))</f>
        <v>0</v>
      </c>
      <c r="Q28" s="25">
        <f>IF(OR($B28="",N($C28)=0),"",IF($E28="Every paycheck",$C28,IF(N($D28)=0,"",IF(OR(AND(DATE(YEAR(Q$11),MONTH(Q$11),MIN($D28,DAY(EOMONTH(Q$11,0))))&gt;=Q$11,DATE(YEAR(Q$11),MONTH(Q$11),MIN($D28,DAY(EOMONTH(Q$11,0))))&lt;=(Q$11+13),IF($E28="Monthly",TRUE,IF($E28="Quarterly",MOD(MONTH(Q$11)-N($F28),3)=0,MONTH(Q$11)=N($F28)))),AND(DATE(YEAR((Q$11+13)),MONTH((Q$11+13)),MIN($D28,DAY(EOMONTH((Q$11+13),0))))&gt;=Q$11,DATE(YEAR((Q$11+13)),MONTH((Q$11+13)),MIN($D28,DAY(EOMONTH((Q$11+13),0))))&lt;=(Q$11+13),IF($E28="Monthly",TRUE,IF($E28="Quarterly",MOD(MONTH((Q$11+13))-N($F28),3)=0,MONTH((Q$11+13))=N($F28))))),$C28,""))))</f>
        <v>0</v>
      </c>
      <c r="R28" s="25">
        <f>IF(OR($B28="",N($C28)=0),"",IF($E28="Every paycheck",$C28,IF(N($D28)=0,"",IF(OR(AND(DATE(YEAR(R$11),MONTH(R$11),MIN($D28,DAY(EOMONTH(R$11,0))))&gt;=R$11,DATE(YEAR(R$11),MONTH(R$11),MIN($D28,DAY(EOMONTH(R$11,0))))&lt;=(R$11+13),IF($E28="Monthly",TRUE,IF($E28="Quarterly",MOD(MONTH(R$11)-N($F28),3)=0,MONTH(R$11)=N($F28)))),AND(DATE(YEAR((R$11+13)),MONTH((R$11+13)),MIN($D28,DAY(EOMONTH((R$11+13),0))))&gt;=R$11,DATE(YEAR((R$11+13)),MONTH((R$11+13)),MIN($D28,DAY(EOMONTH((R$11+13),0))))&lt;=(R$11+13),IF($E28="Monthly",TRUE,IF($E28="Quarterly",MOD(MONTH((R$11+13))-N($F28),3)=0,MONTH((R$11+13))=N($F28))))),$C28,""))))</f>
        <v>0</v>
      </c>
      <c r="S28" s="25">
        <f>IF(OR($B28="",N($C28)=0),"",IF($E28="Every paycheck",$C28,IF(N($D28)=0,"",IF(OR(AND(DATE(YEAR(S$11),MONTH(S$11),MIN($D28,DAY(EOMONTH(S$11,0))))&gt;=S$11,DATE(YEAR(S$11),MONTH(S$11),MIN($D28,DAY(EOMONTH(S$11,0))))&lt;=(S$11+13),IF($E28="Monthly",TRUE,IF($E28="Quarterly",MOD(MONTH(S$11)-N($F28),3)=0,MONTH(S$11)=N($F28)))),AND(DATE(YEAR((S$11+13)),MONTH((S$11+13)),MIN($D28,DAY(EOMONTH((S$11+13),0))))&gt;=S$11,DATE(YEAR((S$11+13)),MONTH((S$11+13)),MIN($D28,DAY(EOMONTH((S$11+13),0))))&lt;=(S$11+13),IF($E28="Monthly",TRUE,IF($E28="Quarterly",MOD(MONTH((S$11+13))-N($F28),3)=0,MONTH((S$11+13))=N($F28))))),$C28,""))))</f>
        <v>0</v>
      </c>
      <c r="T28" s="25">
        <f>IF(OR($B28="",N($C28)=0),"",IF($E28="Every paycheck",$C28,IF(N($D28)=0,"",IF(OR(AND(DATE(YEAR(T$11),MONTH(T$11),MIN($D28,DAY(EOMONTH(T$11,0))))&gt;=T$11,DATE(YEAR(T$11),MONTH(T$11),MIN($D28,DAY(EOMONTH(T$11,0))))&lt;=(T$11+13),IF($E28="Monthly",TRUE,IF($E28="Quarterly",MOD(MONTH(T$11)-N($F28),3)=0,MONTH(T$11)=N($F28)))),AND(DATE(YEAR((T$11+13)),MONTH((T$11+13)),MIN($D28,DAY(EOMONTH((T$11+13),0))))&gt;=T$11,DATE(YEAR((T$11+13)),MONTH((T$11+13)),MIN($D28,DAY(EOMONTH((T$11+13),0))))&lt;=(T$11+13),IF($E28="Monthly",TRUE,IF($E28="Quarterly",MOD(MONTH((T$11+13))-N($F28),3)=0,MONTH((T$11+13))=N($F28))))),$C28,""))))</f>
        <v>0</v>
      </c>
      <c r="U28" s="25">
        <f>IF(OR($B28="",N($C28)=0),"",IF($E28="Every paycheck",$C28,IF(N($D28)=0,"",IF(OR(AND(DATE(YEAR(U$11),MONTH(U$11),MIN($D28,DAY(EOMONTH(U$11,0))))&gt;=U$11,DATE(YEAR(U$11),MONTH(U$11),MIN($D28,DAY(EOMONTH(U$11,0))))&lt;=(U$11+13),IF($E28="Monthly",TRUE,IF($E28="Quarterly",MOD(MONTH(U$11)-N($F28),3)=0,MONTH(U$11)=N($F28)))),AND(DATE(YEAR((U$11+13)),MONTH((U$11+13)),MIN($D28,DAY(EOMONTH((U$11+13),0))))&gt;=U$11,DATE(YEAR((U$11+13)),MONTH((U$11+13)),MIN($D28,DAY(EOMONTH((U$11+13),0))))&lt;=(U$11+13),IF($E28="Monthly",TRUE,IF($E28="Quarterly",MOD(MONTH((U$11+13))-N($F28),3)=0,MONTH((U$11+13))=N($F28))))),$C28,""))))</f>
        <v>0</v>
      </c>
      <c r="V28" s="25">
        <f>IF(OR($B28="",N($C28)=0),"",IF($E28="Every paycheck",$C28,IF(N($D28)=0,"",IF(OR(AND(DATE(YEAR(V$11),MONTH(V$11),MIN($D28,DAY(EOMONTH(V$11,0))))&gt;=V$11,DATE(YEAR(V$11),MONTH(V$11),MIN($D28,DAY(EOMONTH(V$11,0))))&lt;=(V$11+13),IF($E28="Monthly",TRUE,IF($E28="Quarterly",MOD(MONTH(V$11)-N($F28),3)=0,MONTH(V$11)=N($F28)))),AND(DATE(YEAR((V$11+13)),MONTH((V$11+13)),MIN($D28,DAY(EOMONTH((V$11+13),0))))&gt;=V$11,DATE(YEAR((V$11+13)),MONTH((V$11+13)),MIN($D28,DAY(EOMONTH((V$11+13),0))))&lt;=(V$11+13),IF($E28="Monthly",TRUE,IF($E28="Quarterly",MOD(MONTH((V$11+13))-N($F28),3)=0,MONTH((V$11+13))=N($F28))))),$C28,""))))</f>
        <v>0</v>
      </c>
      <c r="W28" s="25">
        <f>IF(OR($B28="",N($C28)=0),"",IF($E28="Every paycheck",$C28,IF(N($D28)=0,"",IF(OR(AND(DATE(YEAR(W$11),MONTH(W$11),MIN($D28,DAY(EOMONTH(W$11,0))))&gt;=W$11,DATE(YEAR(W$11),MONTH(W$11),MIN($D28,DAY(EOMONTH(W$11,0))))&lt;=(W$11+13),IF($E28="Monthly",TRUE,IF($E28="Quarterly",MOD(MONTH(W$11)-N($F28),3)=0,MONTH(W$11)=N($F28)))),AND(DATE(YEAR((W$11+13)),MONTH((W$11+13)),MIN($D28,DAY(EOMONTH((W$11+13),0))))&gt;=W$11,DATE(YEAR((W$11+13)),MONTH((W$11+13)),MIN($D28,DAY(EOMONTH((W$11+13),0))))&lt;=(W$11+13),IF($E28="Monthly",TRUE,IF($E28="Quarterly",MOD(MONTH((W$11+13))-N($F28),3)=0,MONTH((W$11+13))=N($F28))))),$C28,""))))</f>
        <v>0</v>
      </c>
      <c r="X28" s="25">
        <f>IF(OR($B28="",N($C28)=0),"",IF($E28="Every paycheck",$C28,IF(N($D28)=0,"",IF(OR(AND(DATE(YEAR(X$11),MONTH(X$11),MIN($D28,DAY(EOMONTH(X$11,0))))&gt;=X$11,DATE(YEAR(X$11),MONTH(X$11),MIN($D28,DAY(EOMONTH(X$11,0))))&lt;=(X$11+13),IF($E28="Monthly",TRUE,IF($E28="Quarterly",MOD(MONTH(X$11)-N($F28),3)=0,MONTH(X$11)=N($F28)))),AND(DATE(YEAR((X$11+13)),MONTH((X$11+13)),MIN($D28,DAY(EOMONTH((X$11+13),0))))&gt;=X$11,DATE(YEAR((X$11+13)),MONTH((X$11+13)),MIN($D28,DAY(EOMONTH((X$11+13),0))))&lt;=(X$11+13),IF($E28="Monthly",TRUE,IF($E28="Quarterly",MOD(MONTH((X$11+13))-N($F28),3)=0,MONTH((X$11+13))=N($F28))))),$C28,""))))</f>
        <v>0</v>
      </c>
      <c r="Y28" s="25">
        <f>IF(OR($B28="",N($C28)=0),"",IF($E28="Every paycheck",$C28,IF(N($D28)=0,"",IF(OR(AND(DATE(YEAR(Y$11),MONTH(Y$11),MIN($D28,DAY(EOMONTH(Y$11,0))))&gt;=Y$11,DATE(YEAR(Y$11),MONTH(Y$11),MIN($D28,DAY(EOMONTH(Y$11,0))))&lt;=(Y$11+13),IF($E28="Monthly",TRUE,IF($E28="Quarterly",MOD(MONTH(Y$11)-N($F28),3)=0,MONTH(Y$11)=N($F28)))),AND(DATE(YEAR((Y$11+13)),MONTH((Y$11+13)),MIN($D28,DAY(EOMONTH((Y$11+13),0))))&gt;=Y$11,DATE(YEAR((Y$11+13)),MONTH((Y$11+13)),MIN($D28,DAY(EOMONTH((Y$11+13),0))))&lt;=(Y$11+13),IF($E28="Monthly",TRUE,IF($E28="Quarterly",MOD(MONTH((Y$11+13))-N($F28),3)=0,MONTH((Y$11+13))=N($F28))))),$C28,""))))</f>
        <v>0</v>
      </c>
      <c r="Z28" s="25">
        <f>IF(OR($B28="",N($C28)=0),"",IF($E28="Every paycheck",$C28,IF(N($D28)=0,"",IF(OR(AND(DATE(YEAR(Z$11),MONTH(Z$11),MIN($D28,DAY(EOMONTH(Z$11,0))))&gt;=Z$11,DATE(YEAR(Z$11),MONTH(Z$11),MIN($D28,DAY(EOMONTH(Z$11,0))))&lt;=(Z$11+13),IF($E28="Monthly",TRUE,IF($E28="Quarterly",MOD(MONTH(Z$11)-N($F28),3)=0,MONTH(Z$11)=N($F28)))),AND(DATE(YEAR((Z$11+13)),MONTH((Z$11+13)),MIN($D28,DAY(EOMONTH((Z$11+13),0))))&gt;=Z$11,DATE(YEAR((Z$11+13)),MONTH((Z$11+13)),MIN($D28,DAY(EOMONTH((Z$11+13),0))))&lt;=(Z$11+13),IF($E28="Monthly",TRUE,IF($E28="Quarterly",MOD(MONTH((Z$11+13))-N($F28),3)=0,MONTH((Z$11+13))=N($F28))))),$C28,""))))</f>
        <v>0</v>
      </c>
      <c r="AA28" s="25">
        <f>IF(OR($B28="",N($C28)=0),"",IF($E28="Every paycheck",$C28,IF(N($D28)=0,"",IF(OR(AND(DATE(YEAR(AA$11),MONTH(AA$11),MIN($D28,DAY(EOMONTH(AA$11,0))))&gt;=AA$11,DATE(YEAR(AA$11),MONTH(AA$11),MIN($D28,DAY(EOMONTH(AA$11,0))))&lt;=(AA$11+13),IF($E28="Monthly",TRUE,IF($E28="Quarterly",MOD(MONTH(AA$11)-N($F28),3)=0,MONTH(AA$11)=N($F28)))),AND(DATE(YEAR((AA$11+13)),MONTH((AA$11+13)),MIN($D28,DAY(EOMONTH((AA$11+13),0))))&gt;=AA$11,DATE(YEAR((AA$11+13)),MONTH((AA$11+13)),MIN($D28,DAY(EOMONTH((AA$11+13),0))))&lt;=(AA$11+13),IF($E28="Monthly",TRUE,IF($E28="Quarterly",MOD(MONTH((AA$11+13))-N($F28),3)=0,MONTH((AA$11+13))=N($F28))))),$C28,""))))</f>
        <v>0</v>
      </c>
      <c r="AB28" s="25">
        <f>IF(OR($B28="",N($C28)=0),"",IF($E28="Every paycheck",$C28,IF(N($D28)=0,"",IF(OR(AND(DATE(YEAR(AB$11),MONTH(AB$11),MIN($D28,DAY(EOMONTH(AB$11,0))))&gt;=AB$11,DATE(YEAR(AB$11),MONTH(AB$11),MIN($D28,DAY(EOMONTH(AB$11,0))))&lt;=(AB$11+13),IF($E28="Monthly",TRUE,IF($E28="Quarterly",MOD(MONTH(AB$11)-N($F28),3)=0,MONTH(AB$11)=N($F28)))),AND(DATE(YEAR((AB$11+13)),MONTH((AB$11+13)),MIN($D28,DAY(EOMONTH((AB$11+13),0))))&gt;=AB$11,DATE(YEAR((AB$11+13)),MONTH((AB$11+13)),MIN($D28,DAY(EOMONTH((AB$11+13),0))))&lt;=(AB$11+13),IF($E28="Monthly",TRUE,IF($E28="Quarterly",MOD(MONTH((AB$11+13))-N($F28),3)=0,MONTH((AB$11+13))=N($F28))))),$C28,""))))</f>
        <v>0</v>
      </c>
      <c r="AC28" s="25">
        <f>IF(OR($B28="",N($C28)=0),"",IF($E28="Every paycheck",$C28,IF(N($D28)=0,"",IF(OR(AND(DATE(YEAR(AC$11),MONTH(AC$11),MIN($D28,DAY(EOMONTH(AC$11,0))))&gt;=AC$11,DATE(YEAR(AC$11),MONTH(AC$11),MIN($D28,DAY(EOMONTH(AC$11,0))))&lt;=(AC$11+13),IF($E28="Monthly",TRUE,IF($E28="Quarterly",MOD(MONTH(AC$11)-N($F28),3)=0,MONTH(AC$11)=N($F28)))),AND(DATE(YEAR((AC$11+13)),MONTH((AC$11+13)),MIN($D28,DAY(EOMONTH((AC$11+13),0))))&gt;=AC$11,DATE(YEAR((AC$11+13)),MONTH((AC$11+13)),MIN($D28,DAY(EOMONTH((AC$11+13),0))))&lt;=(AC$11+13),IF($E28="Monthly",TRUE,IF($E28="Quarterly",MOD(MONTH((AC$11+13))-N($F28),3)=0,MONTH((AC$11+13))=N($F28))))),$C28,""))))</f>
        <v>0</v>
      </c>
      <c r="AD28" s="25">
        <f>IF(OR($B28="",N($C28)=0),"",IF($E28="Every paycheck",$C28,IF(N($D28)=0,"",IF(OR(AND(DATE(YEAR(AD$11),MONTH(AD$11),MIN($D28,DAY(EOMONTH(AD$11,0))))&gt;=AD$11,DATE(YEAR(AD$11),MONTH(AD$11),MIN($D28,DAY(EOMONTH(AD$11,0))))&lt;=(AD$11+13),IF($E28="Monthly",TRUE,IF($E28="Quarterly",MOD(MONTH(AD$11)-N($F28),3)=0,MONTH(AD$11)=N($F28)))),AND(DATE(YEAR((AD$11+13)),MONTH((AD$11+13)),MIN($D28,DAY(EOMONTH((AD$11+13),0))))&gt;=AD$11,DATE(YEAR((AD$11+13)),MONTH((AD$11+13)),MIN($D28,DAY(EOMONTH((AD$11+13),0))))&lt;=(AD$11+13),IF($E28="Monthly",TRUE,IF($E28="Quarterly",MOD(MONTH((AD$11+13))-N($F28),3)=0,MONTH((AD$11+13))=N($F28))))),$C28,""))))</f>
        <v>0</v>
      </c>
      <c r="AE28" s="25">
        <f>IF(OR($B28="",N($C28)=0),"",IF($E28="Every paycheck",$C28,IF(N($D28)=0,"",IF(OR(AND(DATE(YEAR(AE$11),MONTH(AE$11),MIN($D28,DAY(EOMONTH(AE$11,0))))&gt;=AE$11,DATE(YEAR(AE$11),MONTH(AE$11),MIN($D28,DAY(EOMONTH(AE$11,0))))&lt;=(AE$11+13),IF($E28="Monthly",TRUE,IF($E28="Quarterly",MOD(MONTH(AE$11)-N($F28),3)=0,MONTH(AE$11)=N($F28)))),AND(DATE(YEAR((AE$11+13)),MONTH((AE$11+13)),MIN($D28,DAY(EOMONTH((AE$11+13),0))))&gt;=AE$11,DATE(YEAR((AE$11+13)),MONTH((AE$11+13)),MIN($D28,DAY(EOMONTH((AE$11+13),0))))&lt;=(AE$11+13),IF($E28="Monthly",TRUE,IF($E28="Quarterly",MOD(MONTH((AE$11+13))-N($F28),3)=0,MONTH((AE$11+13))=N($F28))))),$C28,""))))</f>
        <v>0</v>
      </c>
      <c r="AF28" s="25">
        <f>IF(OR($B28="",N($C28)=0),"",IF($E28="Every paycheck",$C28,IF(N($D28)=0,"",IF(OR(AND(DATE(YEAR(AF$11),MONTH(AF$11),MIN($D28,DAY(EOMONTH(AF$11,0))))&gt;=AF$11,DATE(YEAR(AF$11),MONTH(AF$11),MIN($D28,DAY(EOMONTH(AF$11,0))))&lt;=(AF$11+13),IF($E28="Monthly",TRUE,IF($E28="Quarterly",MOD(MONTH(AF$11)-N($F28),3)=0,MONTH(AF$11)=N($F28)))),AND(DATE(YEAR((AF$11+13)),MONTH((AF$11+13)),MIN($D28,DAY(EOMONTH((AF$11+13),0))))&gt;=AF$11,DATE(YEAR((AF$11+13)),MONTH((AF$11+13)),MIN($D28,DAY(EOMONTH((AF$11+13),0))))&lt;=(AF$11+13),IF($E28="Monthly",TRUE,IF($E28="Quarterly",MOD(MONTH((AF$11+13))-N($F28),3)=0,MONTH((AF$11+13))=N($F28))))),$C28,""))))</f>
        <v>0</v>
      </c>
      <c r="AG28" s="25">
        <f>IF(OR($B28="",N($C28)=0),"",IF($E28="Every paycheck",$C28,IF(N($D28)=0,"",IF(OR(AND(DATE(YEAR(AG$11),MONTH(AG$11),MIN($D28,DAY(EOMONTH(AG$11,0))))&gt;=AG$11,DATE(YEAR(AG$11),MONTH(AG$11),MIN($D28,DAY(EOMONTH(AG$11,0))))&lt;=(AG$11+13),IF($E28="Monthly",TRUE,IF($E28="Quarterly",MOD(MONTH(AG$11)-N($F28),3)=0,MONTH(AG$11)=N($F28)))),AND(DATE(YEAR((AG$11+13)),MONTH((AG$11+13)),MIN($D28,DAY(EOMONTH((AG$11+13),0))))&gt;=AG$11,DATE(YEAR((AG$11+13)),MONTH((AG$11+13)),MIN($D28,DAY(EOMONTH((AG$11+13),0))))&lt;=(AG$11+13),IF($E28="Monthly",TRUE,IF($E28="Quarterly",MOD(MONTH((AG$11+13))-N($F28),3)=0,MONTH((AG$11+13))=N($F28))))),$C28,""))))</f>
        <v>0</v>
      </c>
      <c r="AH28" s="25">
        <f>IF(OR($B28="",N($C28)=0),"",IF($E28="Every paycheck",$C28,IF(N($D28)=0,"",IF(OR(AND(DATE(YEAR(AH$11),MONTH(AH$11),MIN($D28,DAY(EOMONTH(AH$11,0))))&gt;=AH$11,DATE(YEAR(AH$11),MONTH(AH$11),MIN($D28,DAY(EOMONTH(AH$11,0))))&lt;=(AH$11+13),IF($E28="Monthly",TRUE,IF($E28="Quarterly",MOD(MONTH(AH$11)-N($F28),3)=0,MONTH(AH$11)=N($F28)))),AND(DATE(YEAR((AH$11+13)),MONTH((AH$11+13)),MIN($D28,DAY(EOMONTH((AH$11+13),0))))&gt;=AH$11,DATE(YEAR((AH$11+13)),MONTH((AH$11+13)),MIN($D28,DAY(EOMONTH((AH$11+13),0))))&lt;=(AH$11+13),IF($E28="Monthly",TRUE,IF($E28="Quarterly",MOD(MONTH((AH$11+13))-N($F28),3)=0,MONTH((AH$11+13))=N($F28))))),$C28,""))))</f>
        <v>0</v>
      </c>
    </row>
    <row r="29" spans="2:34">
      <c r="B29" s="26"/>
      <c r="C29" s="22"/>
      <c r="D29" s="23"/>
      <c r="E29" s="24"/>
      <c r="F29" s="23"/>
      <c r="I29" s="25">
        <f>IF(OR($B29="",N($C29)=0),"",IF($E29="Every paycheck",$C29,IF(N($D29)=0,"",IF(OR(AND(DATE(YEAR(I$11),MONTH(I$11),MIN($D29,DAY(EOMONTH(I$11,0))))&gt;=I$11,DATE(YEAR(I$11),MONTH(I$11),MIN($D29,DAY(EOMONTH(I$11,0))))&lt;=(I$11+13),IF($E29="Monthly",TRUE,IF($E29="Quarterly",MOD(MONTH(I$11)-N($F29),3)=0,MONTH(I$11)=N($F29)))),AND(DATE(YEAR((I$11+13)),MONTH((I$11+13)),MIN($D29,DAY(EOMONTH((I$11+13),0))))&gt;=I$11,DATE(YEAR((I$11+13)),MONTH((I$11+13)),MIN($D29,DAY(EOMONTH((I$11+13),0))))&lt;=(I$11+13),IF($E29="Monthly",TRUE,IF($E29="Quarterly",MOD(MONTH((I$11+13))-N($F29),3)=0,MONTH((I$11+13))=N($F29))))),$C29,""))))</f>
        <v>0</v>
      </c>
      <c r="J29" s="25">
        <f>IF(OR($B29="",N($C29)=0),"",IF($E29="Every paycheck",$C29,IF(N($D29)=0,"",IF(OR(AND(DATE(YEAR(J$11),MONTH(J$11),MIN($D29,DAY(EOMONTH(J$11,0))))&gt;=J$11,DATE(YEAR(J$11),MONTH(J$11),MIN($D29,DAY(EOMONTH(J$11,0))))&lt;=(J$11+13),IF($E29="Monthly",TRUE,IF($E29="Quarterly",MOD(MONTH(J$11)-N($F29),3)=0,MONTH(J$11)=N($F29)))),AND(DATE(YEAR((J$11+13)),MONTH((J$11+13)),MIN($D29,DAY(EOMONTH((J$11+13),0))))&gt;=J$11,DATE(YEAR((J$11+13)),MONTH((J$11+13)),MIN($D29,DAY(EOMONTH((J$11+13),0))))&lt;=(J$11+13),IF($E29="Monthly",TRUE,IF($E29="Quarterly",MOD(MONTH((J$11+13))-N($F29),3)=0,MONTH((J$11+13))=N($F29))))),$C29,""))))</f>
        <v>0</v>
      </c>
      <c r="K29" s="25">
        <f>IF(OR($B29="",N($C29)=0),"",IF($E29="Every paycheck",$C29,IF(N($D29)=0,"",IF(OR(AND(DATE(YEAR(K$11),MONTH(K$11),MIN($D29,DAY(EOMONTH(K$11,0))))&gt;=K$11,DATE(YEAR(K$11),MONTH(K$11),MIN($D29,DAY(EOMONTH(K$11,0))))&lt;=(K$11+13),IF($E29="Monthly",TRUE,IF($E29="Quarterly",MOD(MONTH(K$11)-N($F29),3)=0,MONTH(K$11)=N($F29)))),AND(DATE(YEAR((K$11+13)),MONTH((K$11+13)),MIN($D29,DAY(EOMONTH((K$11+13),0))))&gt;=K$11,DATE(YEAR((K$11+13)),MONTH((K$11+13)),MIN($D29,DAY(EOMONTH((K$11+13),0))))&lt;=(K$11+13),IF($E29="Monthly",TRUE,IF($E29="Quarterly",MOD(MONTH((K$11+13))-N($F29),3)=0,MONTH((K$11+13))=N($F29))))),$C29,""))))</f>
        <v>0</v>
      </c>
      <c r="L29" s="25">
        <f>IF(OR($B29="",N($C29)=0),"",IF($E29="Every paycheck",$C29,IF(N($D29)=0,"",IF(OR(AND(DATE(YEAR(L$11),MONTH(L$11),MIN($D29,DAY(EOMONTH(L$11,0))))&gt;=L$11,DATE(YEAR(L$11),MONTH(L$11),MIN($D29,DAY(EOMONTH(L$11,0))))&lt;=(L$11+13),IF($E29="Monthly",TRUE,IF($E29="Quarterly",MOD(MONTH(L$11)-N($F29),3)=0,MONTH(L$11)=N($F29)))),AND(DATE(YEAR((L$11+13)),MONTH((L$11+13)),MIN($D29,DAY(EOMONTH((L$11+13),0))))&gt;=L$11,DATE(YEAR((L$11+13)),MONTH((L$11+13)),MIN($D29,DAY(EOMONTH((L$11+13),0))))&lt;=(L$11+13),IF($E29="Monthly",TRUE,IF($E29="Quarterly",MOD(MONTH((L$11+13))-N($F29),3)=0,MONTH((L$11+13))=N($F29))))),$C29,""))))</f>
        <v>0</v>
      </c>
      <c r="M29" s="25">
        <f>IF(OR($B29="",N($C29)=0),"",IF($E29="Every paycheck",$C29,IF(N($D29)=0,"",IF(OR(AND(DATE(YEAR(M$11),MONTH(M$11),MIN($D29,DAY(EOMONTH(M$11,0))))&gt;=M$11,DATE(YEAR(M$11),MONTH(M$11),MIN($D29,DAY(EOMONTH(M$11,0))))&lt;=(M$11+13),IF($E29="Monthly",TRUE,IF($E29="Quarterly",MOD(MONTH(M$11)-N($F29),3)=0,MONTH(M$11)=N($F29)))),AND(DATE(YEAR((M$11+13)),MONTH((M$11+13)),MIN($D29,DAY(EOMONTH((M$11+13),0))))&gt;=M$11,DATE(YEAR((M$11+13)),MONTH((M$11+13)),MIN($D29,DAY(EOMONTH((M$11+13),0))))&lt;=(M$11+13),IF($E29="Monthly",TRUE,IF($E29="Quarterly",MOD(MONTH((M$11+13))-N($F29),3)=0,MONTH((M$11+13))=N($F29))))),$C29,""))))</f>
        <v>0</v>
      </c>
      <c r="N29" s="25">
        <f>IF(OR($B29="",N($C29)=0),"",IF($E29="Every paycheck",$C29,IF(N($D29)=0,"",IF(OR(AND(DATE(YEAR(N$11),MONTH(N$11),MIN($D29,DAY(EOMONTH(N$11,0))))&gt;=N$11,DATE(YEAR(N$11),MONTH(N$11),MIN($D29,DAY(EOMONTH(N$11,0))))&lt;=(N$11+13),IF($E29="Monthly",TRUE,IF($E29="Quarterly",MOD(MONTH(N$11)-N($F29),3)=0,MONTH(N$11)=N($F29)))),AND(DATE(YEAR((N$11+13)),MONTH((N$11+13)),MIN($D29,DAY(EOMONTH((N$11+13),0))))&gt;=N$11,DATE(YEAR((N$11+13)),MONTH((N$11+13)),MIN($D29,DAY(EOMONTH((N$11+13),0))))&lt;=(N$11+13),IF($E29="Monthly",TRUE,IF($E29="Quarterly",MOD(MONTH((N$11+13))-N($F29),3)=0,MONTH((N$11+13))=N($F29))))),$C29,""))))</f>
        <v>0</v>
      </c>
      <c r="O29" s="25">
        <f>IF(OR($B29="",N($C29)=0),"",IF($E29="Every paycheck",$C29,IF(N($D29)=0,"",IF(OR(AND(DATE(YEAR(O$11),MONTH(O$11),MIN($D29,DAY(EOMONTH(O$11,0))))&gt;=O$11,DATE(YEAR(O$11),MONTH(O$11),MIN($D29,DAY(EOMONTH(O$11,0))))&lt;=(O$11+13),IF($E29="Monthly",TRUE,IF($E29="Quarterly",MOD(MONTH(O$11)-N($F29),3)=0,MONTH(O$11)=N($F29)))),AND(DATE(YEAR((O$11+13)),MONTH((O$11+13)),MIN($D29,DAY(EOMONTH((O$11+13),0))))&gt;=O$11,DATE(YEAR((O$11+13)),MONTH((O$11+13)),MIN($D29,DAY(EOMONTH((O$11+13),0))))&lt;=(O$11+13),IF($E29="Monthly",TRUE,IF($E29="Quarterly",MOD(MONTH((O$11+13))-N($F29),3)=0,MONTH((O$11+13))=N($F29))))),$C29,""))))</f>
        <v>0</v>
      </c>
      <c r="P29" s="25">
        <f>IF(OR($B29="",N($C29)=0),"",IF($E29="Every paycheck",$C29,IF(N($D29)=0,"",IF(OR(AND(DATE(YEAR(P$11),MONTH(P$11),MIN($D29,DAY(EOMONTH(P$11,0))))&gt;=P$11,DATE(YEAR(P$11),MONTH(P$11),MIN($D29,DAY(EOMONTH(P$11,0))))&lt;=(P$11+13),IF($E29="Monthly",TRUE,IF($E29="Quarterly",MOD(MONTH(P$11)-N($F29),3)=0,MONTH(P$11)=N($F29)))),AND(DATE(YEAR((P$11+13)),MONTH((P$11+13)),MIN($D29,DAY(EOMONTH((P$11+13),0))))&gt;=P$11,DATE(YEAR((P$11+13)),MONTH((P$11+13)),MIN($D29,DAY(EOMONTH((P$11+13),0))))&lt;=(P$11+13),IF($E29="Monthly",TRUE,IF($E29="Quarterly",MOD(MONTH((P$11+13))-N($F29),3)=0,MONTH((P$11+13))=N($F29))))),$C29,""))))</f>
        <v>0</v>
      </c>
      <c r="Q29" s="25">
        <f>IF(OR($B29="",N($C29)=0),"",IF($E29="Every paycheck",$C29,IF(N($D29)=0,"",IF(OR(AND(DATE(YEAR(Q$11),MONTH(Q$11),MIN($D29,DAY(EOMONTH(Q$11,0))))&gt;=Q$11,DATE(YEAR(Q$11),MONTH(Q$11),MIN($D29,DAY(EOMONTH(Q$11,0))))&lt;=(Q$11+13),IF($E29="Monthly",TRUE,IF($E29="Quarterly",MOD(MONTH(Q$11)-N($F29),3)=0,MONTH(Q$11)=N($F29)))),AND(DATE(YEAR((Q$11+13)),MONTH((Q$11+13)),MIN($D29,DAY(EOMONTH((Q$11+13),0))))&gt;=Q$11,DATE(YEAR((Q$11+13)),MONTH((Q$11+13)),MIN($D29,DAY(EOMONTH((Q$11+13),0))))&lt;=(Q$11+13),IF($E29="Monthly",TRUE,IF($E29="Quarterly",MOD(MONTH((Q$11+13))-N($F29),3)=0,MONTH((Q$11+13))=N($F29))))),$C29,""))))</f>
        <v>0</v>
      </c>
      <c r="R29" s="25">
        <f>IF(OR($B29="",N($C29)=0),"",IF($E29="Every paycheck",$C29,IF(N($D29)=0,"",IF(OR(AND(DATE(YEAR(R$11),MONTH(R$11),MIN($D29,DAY(EOMONTH(R$11,0))))&gt;=R$11,DATE(YEAR(R$11),MONTH(R$11),MIN($D29,DAY(EOMONTH(R$11,0))))&lt;=(R$11+13),IF($E29="Monthly",TRUE,IF($E29="Quarterly",MOD(MONTH(R$11)-N($F29),3)=0,MONTH(R$11)=N($F29)))),AND(DATE(YEAR((R$11+13)),MONTH((R$11+13)),MIN($D29,DAY(EOMONTH((R$11+13),0))))&gt;=R$11,DATE(YEAR((R$11+13)),MONTH((R$11+13)),MIN($D29,DAY(EOMONTH((R$11+13),0))))&lt;=(R$11+13),IF($E29="Monthly",TRUE,IF($E29="Quarterly",MOD(MONTH((R$11+13))-N($F29),3)=0,MONTH((R$11+13))=N($F29))))),$C29,""))))</f>
        <v>0</v>
      </c>
      <c r="S29" s="25">
        <f>IF(OR($B29="",N($C29)=0),"",IF($E29="Every paycheck",$C29,IF(N($D29)=0,"",IF(OR(AND(DATE(YEAR(S$11),MONTH(S$11),MIN($D29,DAY(EOMONTH(S$11,0))))&gt;=S$11,DATE(YEAR(S$11),MONTH(S$11),MIN($D29,DAY(EOMONTH(S$11,0))))&lt;=(S$11+13),IF($E29="Monthly",TRUE,IF($E29="Quarterly",MOD(MONTH(S$11)-N($F29),3)=0,MONTH(S$11)=N($F29)))),AND(DATE(YEAR((S$11+13)),MONTH((S$11+13)),MIN($D29,DAY(EOMONTH((S$11+13),0))))&gt;=S$11,DATE(YEAR((S$11+13)),MONTH((S$11+13)),MIN($D29,DAY(EOMONTH((S$11+13),0))))&lt;=(S$11+13),IF($E29="Monthly",TRUE,IF($E29="Quarterly",MOD(MONTH((S$11+13))-N($F29),3)=0,MONTH((S$11+13))=N($F29))))),$C29,""))))</f>
        <v>0</v>
      </c>
      <c r="T29" s="25">
        <f>IF(OR($B29="",N($C29)=0),"",IF($E29="Every paycheck",$C29,IF(N($D29)=0,"",IF(OR(AND(DATE(YEAR(T$11),MONTH(T$11),MIN($D29,DAY(EOMONTH(T$11,0))))&gt;=T$11,DATE(YEAR(T$11),MONTH(T$11),MIN($D29,DAY(EOMONTH(T$11,0))))&lt;=(T$11+13),IF($E29="Monthly",TRUE,IF($E29="Quarterly",MOD(MONTH(T$11)-N($F29),3)=0,MONTH(T$11)=N($F29)))),AND(DATE(YEAR((T$11+13)),MONTH((T$11+13)),MIN($D29,DAY(EOMONTH((T$11+13),0))))&gt;=T$11,DATE(YEAR((T$11+13)),MONTH((T$11+13)),MIN($D29,DAY(EOMONTH((T$11+13),0))))&lt;=(T$11+13),IF($E29="Monthly",TRUE,IF($E29="Quarterly",MOD(MONTH((T$11+13))-N($F29),3)=0,MONTH((T$11+13))=N($F29))))),$C29,""))))</f>
        <v>0</v>
      </c>
      <c r="U29" s="25">
        <f>IF(OR($B29="",N($C29)=0),"",IF($E29="Every paycheck",$C29,IF(N($D29)=0,"",IF(OR(AND(DATE(YEAR(U$11),MONTH(U$11),MIN($D29,DAY(EOMONTH(U$11,0))))&gt;=U$11,DATE(YEAR(U$11),MONTH(U$11),MIN($D29,DAY(EOMONTH(U$11,0))))&lt;=(U$11+13),IF($E29="Monthly",TRUE,IF($E29="Quarterly",MOD(MONTH(U$11)-N($F29),3)=0,MONTH(U$11)=N($F29)))),AND(DATE(YEAR((U$11+13)),MONTH((U$11+13)),MIN($D29,DAY(EOMONTH((U$11+13),0))))&gt;=U$11,DATE(YEAR((U$11+13)),MONTH((U$11+13)),MIN($D29,DAY(EOMONTH((U$11+13),0))))&lt;=(U$11+13),IF($E29="Monthly",TRUE,IF($E29="Quarterly",MOD(MONTH((U$11+13))-N($F29),3)=0,MONTH((U$11+13))=N($F29))))),$C29,""))))</f>
        <v>0</v>
      </c>
      <c r="V29" s="25">
        <f>IF(OR($B29="",N($C29)=0),"",IF($E29="Every paycheck",$C29,IF(N($D29)=0,"",IF(OR(AND(DATE(YEAR(V$11),MONTH(V$11),MIN($D29,DAY(EOMONTH(V$11,0))))&gt;=V$11,DATE(YEAR(V$11),MONTH(V$11),MIN($D29,DAY(EOMONTH(V$11,0))))&lt;=(V$11+13),IF($E29="Monthly",TRUE,IF($E29="Quarterly",MOD(MONTH(V$11)-N($F29),3)=0,MONTH(V$11)=N($F29)))),AND(DATE(YEAR((V$11+13)),MONTH((V$11+13)),MIN($D29,DAY(EOMONTH((V$11+13),0))))&gt;=V$11,DATE(YEAR((V$11+13)),MONTH((V$11+13)),MIN($D29,DAY(EOMONTH((V$11+13),0))))&lt;=(V$11+13),IF($E29="Monthly",TRUE,IF($E29="Quarterly",MOD(MONTH((V$11+13))-N($F29),3)=0,MONTH((V$11+13))=N($F29))))),$C29,""))))</f>
        <v>0</v>
      </c>
      <c r="W29" s="25">
        <f>IF(OR($B29="",N($C29)=0),"",IF($E29="Every paycheck",$C29,IF(N($D29)=0,"",IF(OR(AND(DATE(YEAR(W$11),MONTH(W$11),MIN($D29,DAY(EOMONTH(W$11,0))))&gt;=W$11,DATE(YEAR(W$11),MONTH(W$11),MIN($D29,DAY(EOMONTH(W$11,0))))&lt;=(W$11+13),IF($E29="Monthly",TRUE,IF($E29="Quarterly",MOD(MONTH(W$11)-N($F29),3)=0,MONTH(W$11)=N($F29)))),AND(DATE(YEAR((W$11+13)),MONTH((W$11+13)),MIN($D29,DAY(EOMONTH((W$11+13),0))))&gt;=W$11,DATE(YEAR((W$11+13)),MONTH((W$11+13)),MIN($D29,DAY(EOMONTH((W$11+13),0))))&lt;=(W$11+13),IF($E29="Monthly",TRUE,IF($E29="Quarterly",MOD(MONTH((W$11+13))-N($F29),3)=0,MONTH((W$11+13))=N($F29))))),$C29,""))))</f>
        <v>0</v>
      </c>
      <c r="X29" s="25">
        <f>IF(OR($B29="",N($C29)=0),"",IF($E29="Every paycheck",$C29,IF(N($D29)=0,"",IF(OR(AND(DATE(YEAR(X$11),MONTH(X$11),MIN($D29,DAY(EOMONTH(X$11,0))))&gt;=X$11,DATE(YEAR(X$11),MONTH(X$11),MIN($D29,DAY(EOMONTH(X$11,0))))&lt;=(X$11+13),IF($E29="Monthly",TRUE,IF($E29="Quarterly",MOD(MONTH(X$11)-N($F29),3)=0,MONTH(X$11)=N($F29)))),AND(DATE(YEAR((X$11+13)),MONTH((X$11+13)),MIN($D29,DAY(EOMONTH((X$11+13),0))))&gt;=X$11,DATE(YEAR((X$11+13)),MONTH((X$11+13)),MIN($D29,DAY(EOMONTH((X$11+13),0))))&lt;=(X$11+13),IF($E29="Monthly",TRUE,IF($E29="Quarterly",MOD(MONTH((X$11+13))-N($F29),3)=0,MONTH((X$11+13))=N($F29))))),$C29,""))))</f>
        <v>0</v>
      </c>
      <c r="Y29" s="25">
        <f>IF(OR($B29="",N($C29)=0),"",IF($E29="Every paycheck",$C29,IF(N($D29)=0,"",IF(OR(AND(DATE(YEAR(Y$11),MONTH(Y$11),MIN($D29,DAY(EOMONTH(Y$11,0))))&gt;=Y$11,DATE(YEAR(Y$11),MONTH(Y$11),MIN($D29,DAY(EOMONTH(Y$11,0))))&lt;=(Y$11+13),IF($E29="Monthly",TRUE,IF($E29="Quarterly",MOD(MONTH(Y$11)-N($F29),3)=0,MONTH(Y$11)=N($F29)))),AND(DATE(YEAR((Y$11+13)),MONTH((Y$11+13)),MIN($D29,DAY(EOMONTH((Y$11+13),0))))&gt;=Y$11,DATE(YEAR((Y$11+13)),MONTH((Y$11+13)),MIN($D29,DAY(EOMONTH((Y$11+13),0))))&lt;=(Y$11+13),IF($E29="Monthly",TRUE,IF($E29="Quarterly",MOD(MONTH((Y$11+13))-N($F29),3)=0,MONTH((Y$11+13))=N($F29))))),$C29,""))))</f>
        <v>0</v>
      </c>
      <c r="Z29" s="25">
        <f>IF(OR($B29="",N($C29)=0),"",IF($E29="Every paycheck",$C29,IF(N($D29)=0,"",IF(OR(AND(DATE(YEAR(Z$11),MONTH(Z$11),MIN($D29,DAY(EOMONTH(Z$11,0))))&gt;=Z$11,DATE(YEAR(Z$11),MONTH(Z$11),MIN($D29,DAY(EOMONTH(Z$11,0))))&lt;=(Z$11+13),IF($E29="Monthly",TRUE,IF($E29="Quarterly",MOD(MONTH(Z$11)-N($F29),3)=0,MONTH(Z$11)=N($F29)))),AND(DATE(YEAR((Z$11+13)),MONTH((Z$11+13)),MIN($D29,DAY(EOMONTH((Z$11+13),0))))&gt;=Z$11,DATE(YEAR((Z$11+13)),MONTH((Z$11+13)),MIN($D29,DAY(EOMONTH((Z$11+13),0))))&lt;=(Z$11+13),IF($E29="Monthly",TRUE,IF($E29="Quarterly",MOD(MONTH((Z$11+13))-N($F29),3)=0,MONTH((Z$11+13))=N($F29))))),$C29,""))))</f>
        <v>0</v>
      </c>
      <c r="AA29" s="25">
        <f>IF(OR($B29="",N($C29)=0),"",IF($E29="Every paycheck",$C29,IF(N($D29)=0,"",IF(OR(AND(DATE(YEAR(AA$11),MONTH(AA$11),MIN($D29,DAY(EOMONTH(AA$11,0))))&gt;=AA$11,DATE(YEAR(AA$11),MONTH(AA$11),MIN($D29,DAY(EOMONTH(AA$11,0))))&lt;=(AA$11+13),IF($E29="Monthly",TRUE,IF($E29="Quarterly",MOD(MONTH(AA$11)-N($F29),3)=0,MONTH(AA$11)=N($F29)))),AND(DATE(YEAR((AA$11+13)),MONTH((AA$11+13)),MIN($D29,DAY(EOMONTH((AA$11+13),0))))&gt;=AA$11,DATE(YEAR((AA$11+13)),MONTH((AA$11+13)),MIN($D29,DAY(EOMONTH((AA$11+13),0))))&lt;=(AA$11+13),IF($E29="Monthly",TRUE,IF($E29="Quarterly",MOD(MONTH((AA$11+13))-N($F29),3)=0,MONTH((AA$11+13))=N($F29))))),$C29,""))))</f>
        <v>0</v>
      </c>
      <c r="AB29" s="25">
        <f>IF(OR($B29="",N($C29)=0),"",IF($E29="Every paycheck",$C29,IF(N($D29)=0,"",IF(OR(AND(DATE(YEAR(AB$11),MONTH(AB$11),MIN($D29,DAY(EOMONTH(AB$11,0))))&gt;=AB$11,DATE(YEAR(AB$11),MONTH(AB$11),MIN($D29,DAY(EOMONTH(AB$11,0))))&lt;=(AB$11+13),IF($E29="Monthly",TRUE,IF($E29="Quarterly",MOD(MONTH(AB$11)-N($F29),3)=0,MONTH(AB$11)=N($F29)))),AND(DATE(YEAR((AB$11+13)),MONTH((AB$11+13)),MIN($D29,DAY(EOMONTH((AB$11+13),0))))&gt;=AB$11,DATE(YEAR((AB$11+13)),MONTH((AB$11+13)),MIN($D29,DAY(EOMONTH((AB$11+13),0))))&lt;=(AB$11+13),IF($E29="Monthly",TRUE,IF($E29="Quarterly",MOD(MONTH((AB$11+13))-N($F29),3)=0,MONTH((AB$11+13))=N($F29))))),$C29,""))))</f>
        <v>0</v>
      </c>
      <c r="AC29" s="25">
        <f>IF(OR($B29="",N($C29)=0),"",IF($E29="Every paycheck",$C29,IF(N($D29)=0,"",IF(OR(AND(DATE(YEAR(AC$11),MONTH(AC$11),MIN($D29,DAY(EOMONTH(AC$11,0))))&gt;=AC$11,DATE(YEAR(AC$11),MONTH(AC$11),MIN($D29,DAY(EOMONTH(AC$11,0))))&lt;=(AC$11+13),IF($E29="Monthly",TRUE,IF($E29="Quarterly",MOD(MONTH(AC$11)-N($F29),3)=0,MONTH(AC$11)=N($F29)))),AND(DATE(YEAR((AC$11+13)),MONTH((AC$11+13)),MIN($D29,DAY(EOMONTH((AC$11+13),0))))&gt;=AC$11,DATE(YEAR((AC$11+13)),MONTH((AC$11+13)),MIN($D29,DAY(EOMONTH((AC$11+13),0))))&lt;=(AC$11+13),IF($E29="Monthly",TRUE,IF($E29="Quarterly",MOD(MONTH((AC$11+13))-N($F29),3)=0,MONTH((AC$11+13))=N($F29))))),$C29,""))))</f>
        <v>0</v>
      </c>
      <c r="AD29" s="25">
        <f>IF(OR($B29="",N($C29)=0),"",IF($E29="Every paycheck",$C29,IF(N($D29)=0,"",IF(OR(AND(DATE(YEAR(AD$11),MONTH(AD$11),MIN($D29,DAY(EOMONTH(AD$11,0))))&gt;=AD$11,DATE(YEAR(AD$11),MONTH(AD$11),MIN($D29,DAY(EOMONTH(AD$11,0))))&lt;=(AD$11+13),IF($E29="Monthly",TRUE,IF($E29="Quarterly",MOD(MONTH(AD$11)-N($F29),3)=0,MONTH(AD$11)=N($F29)))),AND(DATE(YEAR((AD$11+13)),MONTH((AD$11+13)),MIN($D29,DAY(EOMONTH((AD$11+13),0))))&gt;=AD$11,DATE(YEAR((AD$11+13)),MONTH((AD$11+13)),MIN($D29,DAY(EOMONTH((AD$11+13),0))))&lt;=(AD$11+13),IF($E29="Monthly",TRUE,IF($E29="Quarterly",MOD(MONTH((AD$11+13))-N($F29),3)=0,MONTH((AD$11+13))=N($F29))))),$C29,""))))</f>
        <v>0</v>
      </c>
      <c r="AE29" s="25">
        <f>IF(OR($B29="",N($C29)=0),"",IF($E29="Every paycheck",$C29,IF(N($D29)=0,"",IF(OR(AND(DATE(YEAR(AE$11),MONTH(AE$11),MIN($D29,DAY(EOMONTH(AE$11,0))))&gt;=AE$11,DATE(YEAR(AE$11),MONTH(AE$11),MIN($D29,DAY(EOMONTH(AE$11,0))))&lt;=(AE$11+13),IF($E29="Monthly",TRUE,IF($E29="Quarterly",MOD(MONTH(AE$11)-N($F29),3)=0,MONTH(AE$11)=N($F29)))),AND(DATE(YEAR((AE$11+13)),MONTH((AE$11+13)),MIN($D29,DAY(EOMONTH((AE$11+13),0))))&gt;=AE$11,DATE(YEAR((AE$11+13)),MONTH((AE$11+13)),MIN($D29,DAY(EOMONTH((AE$11+13),0))))&lt;=(AE$11+13),IF($E29="Monthly",TRUE,IF($E29="Quarterly",MOD(MONTH((AE$11+13))-N($F29),3)=0,MONTH((AE$11+13))=N($F29))))),$C29,""))))</f>
        <v>0</v>
      </c>
      <c r="AF29" s="25">
        <f>IF(OR($B29="",N($C29)=0),"",IF($E29="Every paycheck",$C29,IF(N($D29)=0,"",IF(OR(AND(DATE(YEAR(AF$11),MONTH(AF$11),MIN($D29,DAY(EOMONTH(AF$11,0))))&gt;=AF$11,DATE(YEAR(AF$11),MONTH(AF$11),MIN($D29,DAY(EOMONTH(AF$11,0))))&lt;=(AF$11+13),IF($E29="Monthly",TRUE,IF($E29="Quarterly",MOD(MONTH(AF$11)-N($F29),3)=0,MONTH(AF$11)=N($F29)))),AND(DATE(YEAR((AF$11+13)),MONTH((AF$11+13)),MIN($D29,DAY(EOMONTH((AF$11+13),0))))&gt;=AF$11,DATE(YEAR((AF$11+13)),MONTH((AF$11+13)),MIN($D29,DAY(EOMONTH((AF$11+13),0))))&lt;=(AF$11+13),IF($E29="Monthly",TRUE,IF($E29="Quarterly",MOD(MONTH((AF$11+13))-N($F29),3)=0,MONTH((AF$11+13))=N($F29))))),$C29,""))))</f>
        <v>0</v>
      </c>
      <c r="AG29" s="25">
        <f>IF(OR($B29="",N($C29)=0),"",IF($E29="Every paycheck",$C29,IF(N($D29)=0,"",IF(OR(AND(DATE(YEAR(AG$11),MONTH(AG$11),MIN($D29,DAY(EOMONTH(AG$11,0))))&gt;=AG$11,DATE(YEAR(AG$11),MONTH(AG$11),MIN($D29,DAY(EOMONTH(AG$11,0))))&lt;=(AG$11+13),IF($E29="Monthly",TRUE,IF($E29="Quarterly",MOD(MONTH(AG$11)-N($F29),3)=0,MONTH(AG$11)=N($F29)))),AND(DATE(YEAR((AG$11+13)),MONTH((AG$11+13)),MIN($D29,DAY(EOMONTH((AG$11+13),0))))&gt;=AG$11,DATE(YEAR((AG$11+13)),MONTH((AG$11+13)),MIN($D29,DAY(EOMONTH((AG$11+13),0))))&lt;=(AG$11+13),IF($E29="Monthly",TRUE,IF($E29="Quarterly",MOD(MONTH((AG$11+13))-N($F29),3)=0,MONTH((AG$11+13))=N($F29))))),$C29,""))))</f>
        <v>0</v>
      </c>
      <c r="AH29" s="25">
        <f>IF(OR($B29="",N($C29)=0),"",IF($E29="Every paycheck",$C29,IF(N($D29)=0,"",IF(OR(AND(DATE(YEAR(AH$11),MONTH(AH$11),MIN($D29,DAY(EOMONTH(AH$11,0))))&gt;=AH$11,DATE(YEAR(AH$11),MONTH(AH$11),MIN($D29,DAY(EOMONTH(AH$11,0))))&lt;=(AH$11+13),IF($E29="Monthly",TRUE,IF($E29="Quarterly",MOD(MONTH(AH$11)-N($F29),3)=0,MONTH(AH$11)=N($F29)))),AND(DATE(YEAR((AH$11+13)),MONTH((AH$11+13)),MIN($D29,DAY(EOMONTH((AH$11+13),0))))&gt;=AH$11,DATE(YEAR((AH$11+13)),MONTH((AH$11+13)),MIN($D29,DAY(EOMONTH((AH$11+13),0))))&lt;=(AH$11+13),IF($E29="Monthly",TRUE,IF($E29="Quarterly",MOD(MONTH((AH$11+13))-N($F29),3)=0,MONTH((AH$11+13))=N($F29))))),$C29,""))))</f>
        <v>0</v>
      </c>
    </row>
    <row r="30" spans="2:34">
      <c r="B30" s="26"/>
      <c r="C30" s="22"/>
      <c r="D30" s="23"/>
      <c r="E30" s="24"/>
      <c r="F30" s="23"/>
      <c r="I30" s="25">
        <f>IF(OR($B30="",N($C30)=0),"",IF($E30="Every paycheck",$C30,IF(N($D30)=0,"",IF(OR(AND(DATE(YEAR(I$11),MONTH(I$11),MIN($D30,DAY(EOMONTH(I$11,0))))&gt;=I$11,DATE(YEAR(I$11),MONTH(I$11),MIN($D30,DAY(EOMONTH(I$11,0))))&lt;=(I$11+13),IF($E30="Monthly",TRUE,IF($E30="Quarterly",MOD(MONTH(I$11)-N($F30),3)=0,MONTH(I$11)=N($F30)))),AND(DATE(YEAR((I$11+13)),MONTH((I$11+13)),MIN($D30,DAY(EOMONTH((I$11+13),0))))&gt;=I$11,DATE(YEAR((I$11+13)),MONTH((I$11+13)),MIN($D30,DAY(EOMONTH((I$11+13),0))))&lt;=(I$11+13),IF($E30="Monthly",TRUE,IF($E30="Quarterly",MOD(MONTH((I$11+13))-N($F30),3)=0,MONTH((I$11+13))=N($F30))))),$C30,""))))</f>
        <v>0</v>
      </c>
      <c r="J30" s="25">
        <f>IF(OR($B30="",N($C30)=0),"",IF($E30="Every paycheck",$C30,IF(N($D30)=0,"",IF(OR(AND(DATE(YEAR(J$11),MONTH(J$11),MIN($D30,DAY(EOMONTH(J$11,0))))&gt;=J$11,DATE(YEAR(J$11),MONTH(J$11),MIN($D30,DAY(EOMONTH(J$11,0))))&lt;=(J$11+13),IF($E30="Monthly",TRUE,IF($E30="Quarterly",MOD(MONTH(J$11)-N($F30),3)=0,MONTH(J$11)=N($F30)))),AND(DATE(YEAR((J$11+13)),MONTH((J$11+13)),MIN($D30,DAY(EOMONTH((J$11+13),0))))&gt;=J$11,DATE(YEAR((J$11+13)),MONTH((J$11+13)),MIN($D30,DAY(EOMONTH((J$11+13),0))))&lt;=(J$11+13),IF($E30="Monthly",TRUE,IF($E30="Quarterly",MOD(MONTH((J$11+13))-N($F30),3)=0,MONTH((J$11+13))=N($F30))))),$C30,""))))</f>
        <v>0</v>
      </c>
      <c r="K30" s="25">
        <f>IF(OR($B30="",N($C30)=0),"",IF($E30="Every paycheck",$C30,IF(N($D30)=0,"",IF(OR(AND(DATE(YEAR(K$11),MONTH(K$11),MIN($D30,DAY(EOMONTH(K$11,0))))&gt;=K$11,DATE(YEAR(K$11),MONTH(K$11),MIN($D30,DAY(EOMONTH(K$11,0))))&lt;=(K$11+13),IF($E30="Monthly",TRUE,IF($E30="Quarterly",MOD(MONTH(K$11)-N($F30),3)=0,MONTH(K$11)=N($F30)))),AND(DATE(YEAR((K$11+13)),MONTH((K$11+13)),MIN($D30,DAY(EOMONTH((K$11+13),0))))&gt;=K$11,DATE(YEAR((K$11+13)),MONTH((K$11+13)),MIN($D30,DAY(EOMONTH((K$11+13),0))))&lt;=(K$11+13),IF($E30="Monthly",TRUE,IF($E30="Quarterly",MOD(MONTH((K$11+13))-N($F30),3)=0,MONTH((K$11+13))=N($F30))))),$C30,""))))</f>
        <v>0</v>
      </c>
      <c r="L30" s="25">
        <f>IF(OR($B30="",N($C30)=0),"",IF($E30="Every paycheck",$C30,IF(N($D30)=0,"",IF(OR(AND(DATE(YEAR(L$11),MONTH(L$11),MIN($D30,DAY(EOMONTH(L$11,0))))&gt;=L$11,DATE(YEAR(L$11),MONTH(L$11),MIN($D30,DAY(EOMONTH(L$11,0))))&lt;=(L$11+13),IF($E30="Monthly",TRUE,IF($E30="Quarterly",MOD(MONTH(L$11)-N($F30),3)=0,MONTH(L$11)=N($F30)))),AND(DATE(YEAR((L$11+13)),MONTH((L$11+13)),MIN($D30,DAY(EOMONTH((L$11+13),0))))&gt;=L$11,DATE(YEAR((L$11+13)),MONTH((L$11+13)),MIN($D30,DAY(EOMONTH((L$11+13),0))))&lt;=(L$11+13),IF($E30="Monthly",TRUE,IF($E30="Quarterly",MOD(MONTH((L$11+13))-N($F30),3)=0,MONTH((L$11+13))=N($F30))))),$C30,""))))</f>
        <v>0</v>
      </c>
      <c r="M30" s="25">
        <f>IF(OR($B30="",N($C30)=0),"",IF($E30="Every paycheck",$C30,IF(N($D30)=0,"",IF(OR(AND(DATE(YEAR(M$11),MONTH(M$11),MIN($D30,DAY(EOMONTH(M$11,0))))&gt;=M$11,DATE(YEAR(M$11),MONTH(M$11),MIN($D30,DAY(EOMONTH(M$11,0))))&lt;=(M$11+13),IF($E30="Monthly",TRUE,IF($E30="Quarterly",MOD(MONTH(M$11)-N($F30),3)=0,MONTH(M$11)=N($F30)))),AND(DATE(YEAR((M$11+13)),MONTH((M$11+13)),MIN($D30,DAY(EOMONTH((M$11+13),0))))&gt;=M$11,DATE(YEAR((M$11+13)),MONTH((M$11+13)),MIN($D30,DAY(EOMONTH((M$11+13),0))))&lt;=(M$11+13),IF($E30="Monthly",TRUE,IF($E30="Quarterly",MOD(MONTH((M$11+13))-N($F30),3)=0,MONTH((M$11+13))=N($F30))))),$C30,""))))</f>
        <v>0</v>
      </c>
      <c r="N30" s="25">
        <f>IF(OR($B30="",N($C30)=0),"",IF($E30="Every paycheck",$C30,IF(N($D30)=0,"",IF(OR(AND(DATE(YEAR(N$11),MONTH(N$11),MIN($D30,DAY(EOMONTH(N$11,0))))&gt;=N$11,DATE(YEAR(N$11),MONTH(N$11),MIN($D30,DAY(EOMONTH(N$11,0))))&lt;=(N$11+13),IF($E30="Monthly",TRUE,IF($E30="Quarterly",MOD(MONTH(N$11)-N($F30),3)=0,MONTH(N$11)=N($F30)))),AND(DATE(YEAR((N$11+13)),MONTH((N$11+13)),MIN($D30,DAY(EOMONTH((N$11+13),0))))&gt;=N$11,DATE(YEAR((N$11+13)),MONTH((N$11+13)),MIN($D30,DAY(EOMONTH((N$11+13),0))))&lt;=(N$11+13),IF($E30="Monthly",TRUE,IF($E30="Quarterly",MOD(MONTH((N$11+13))-N($F30),3)=0,MONTH((N$11+13))=N($F30))))),$C30,""))))</f>
        <v>0</v>
      </c>
      <c r="O30" s="25">
        <f>IF(OR($B30="",N($C30)=0),"",IF($E30="Every paycheck",$C30,IF(N($D30)=0,"",IF(OR(AND(DATE(YEAR(O$11),MONTH(O$11),MIN($D30,DAY(EOMONTH(O$11,0))))&gt;=O$11,DATE(YEAR(O$11),MONTH(O$11),MIN($D30,DAY(EOMONTH(O$11,0))))&lt;=(O$11+13),IF($E30="Monthly",TRUE,IF($E30="Quarterly",MOD(MONTH(O$11)-N($F30),3)=0,MONTH(O$11)=N($F30)))),AND(DATE(YEAR((O$11+13)),MONTH((O$11+13)),MIN($D30,DAY(EOMONTH((O$11+13),0))))&gt;=O$11,DATE(YEAR((O$11+13)),MONTH((O$11+13)),MIN($D30,DAY(EOMONTH((O$11+13),0))))&lt;=(O$11+13),IF($E30="Monthly",TRUE,IF($E30="Quarterly",MOD(MONTH((O$11+13))-N($F30),3)=0,MONTH((O$11+13))=N($F30))))),$C30,""))))</f>
        <v>0</v>
      </c>
      <c r="P30" s="25">
        <f>IF(OR($B30="",N($C30)=0),"",IF($E30="Every paycheck",$C30,IF(N($D30)=0,"",IF(OR(AND(DATE(YEAR(P$11),MONTH(P$11),MIN($D30,DAY(EOMONTH(P$11,0))))&gt;=P$11,DATE(YEAR(P$11),MONTH(P$11),MIN($D30,DAY(EOMONTH(P$11,0))))&lt;=(P$11+13),IF($E30="Monthly",TRUE,IF($E30="Quarterly",MOD(MONTH(P$11)-N($F30),3)=0,MONTH(P$11)=N($F30)))),AND(DATE(YEAR((P$11+13)),MONTH((P$11+13)),MIN($D30,DAY(EOMONTH((P$11+13),0))))&gt;=P$11,DATE(YEAR((P$11+13)),MONTH((P$11+13)),MIN($D30,DAY(EOMONTH((P$11+13),0))))&lt;=(P$11+13),IF($E30="Monthly",TRUE,IF($E30="Quarterly",MOD(MONTH((P$11+13))-N($F30),3)=0,MONTH((P$11+13))=N($F30))))),$C30,""))))</f>
        <v>0</v>
      </c>
      <c r="Q30" s="25">
        <f>IF(OR($B30="",N($C30)=0),"",IF($E30="Every paycheck",$C30,IF(N($D30)=0,"",IF(OR(AND(DATE(YEAR(Q$11),MONTH(Q$11),MIN($D30,DAY(EOMONTH(Q$11,0))))&gt;=Q$11,DATE(YEAR(Q$11),MONTH(Q$11),MIN($D30,DAY(EOMONTH(Q$11,0))))&lt;=(Q$11+13),IF($E30="Monthly",TRUE,IF($E30="Quarterly",MOD(MONTH(Q$11)-N($F30),3)=0,MONTH(Q$11)=N($F30)))),AND(DATE(YEAR((Q$11+13)),MONTH((Q$11+13)),MIN($D30,DAY(EOMONTH((Q$11+13),0))))&gt;=Q$11,DATE(YEAR((Q$11+13)),MONTH((Q$11+13)),MIN($D30,DAY(EOMONTH((Q$11+13),0))))&lt;=(Q$11+13),IF($E30="Monthly",TRUE,IF($E30="Quarterly",MOD(MONTH((Q$11+13))-N($F30),3)=0,MONTH((Q$11+13))=N($F30))))),$C30,""))))</f>
        <v>0</v>
      </c>
      <c r="R30" s="25">
        <f>IF(OR($B30="",N($C30)=0),"",IF($E30="Every paycheck",$C30,IF(N($D30)=0,"",IF(OR(AND(DATE(YEAR(R$11),MONTH(R$11),MIN($D30,DAY(EOMONTH(R$11,0))))&gt;=R$11,DATE(YEAR(R$11),MONTH(R$11),MIN($D30,DAY(EOMONTH(R$11,0))))&lt;=(R$11+13),IF($E30="Monthly",TRUE,IF($E30="Quarterly",MOD(MONTH(R$11)-N($F30),3)=0,MONTH(R$11)=N($F30)))),AND(DATE(YEAR((R$11+13)),MONTH((R$11+13)),MIN($D30,DAY(EOMONTH((R$11+13),0))))&gt;=R$11,DATE(YEAR((R$11+13)),MONTH((R$11+13)),MIN($D30,DAY(EOMONTH((R$11+13),0))))&lt;=(R$11+13),IF($E30="Monthly",TRUE,IF($E30="Quarterly",MOD(MONTH((R$11+13))-N($F30),3)=0,MONTH((R$11+13))=N($F30))))),$C30,""))))</f>
        <v>0</v>
      </c>
      <c r="S30" s="25">
        <f>IF(OR($B30="",N($C30)=0),"",IF($E30="Every paycheck",$C30,IF(N($D30)=0,"",IF(OR(AND(DATE(YEAR(S$11),MONTH(S$11),MIN($D30,DAY(EOMONTH(S$11,0))))&gt;=S$11,DATE(YEAR(S$11),MONTH(S$11),MIN($D30,DAY(EOMONTH(S$11,0))))&lt;=(S$11+13),IF($E30="Monthly",TRUE,IF($E30="Quarterly",MOD(MONTH(S$11)-N($F30),3)=0,MONTH(S$11)=N($F30)))),AND(DATE(YEAR((S$11+13)),MONTH((S$11+13)),MIN($D30,DAY(EOMONTH((S$11+13),0))))&gt;=S$11,DATE(YEAR((S$11+13)),MONTH((S$11+13)),MIN($D30,DAY(EOMONTH((S$11+13),0))))&lt;=(S$11+13),IF($E30="Monthly",TRUE,IF($E30="Quarterly",MOD(MONTH((S$11+13))-N($F30),3)=0,MONTH((S$11+13))=N($F30))))),$C30,""))))</f>
        <v>0</v>
      </c>
      <c r="T30" s="25">
        <f>IF(OR($B30="",N($C30)=0),"",IF($E30="Every paycheck",$C30,IF(N($D30)=0,"",IF(OR(AND(DATE(YEAR(T$11),MONTH(T$11),MIN($D30,DAY(EOMONTH(T$11,0))))&gt;=T$11,DATE(YEAR(T$11),MONTH(T$11),MIN($D30,DAY(EOMONTH(T$11,0))))&lt;=(T$11+13),IF($E30="Monthly",TRUE,IF($E30="Quarterly",MOD(MONTH(T$11)-N($F30),3)=0,MONTH(T$11)=N($F30)))),AND(DATE(YEAR((T$11+13)),MONTH((T$11+13)),MIN($D30,DAY(EOMONTH((T$11+13),0))))&gt;=T$11,DATE(YEAR((T$11+13)),MONTH((T$11+13)),MIN($D30,DAY(EOMONTH((T$11+13),0))))&lt;=(T$11+13),IF($E30="Monthly",TRUE,IF($E30="Quarterly",MOD(MONTH((T$11+13))-N($F30),3)=0,MONTH((T$11+13))=N($F30))))),$C30,""))))</f>
        <v>0</v>
      </c>
      <c r="U30" s="25">
        <f>IF(OR($B30="",N($C30)=0),"",IF($E30="Every paycheck",$C30,IF(N($D30)=0,"",IF(OR(AND(DATE(YEAR(U$11),MONTH(U$11),MIN($D30,DAY(EOMONTH(U$11,0))))&gt;=U$11,DATE(YEAR(U$11),MONTH(U$11),MIN($D30,DAY(EOMONTH(U$11,0))))&lt;=(U$11+13),IF($E30="Monthly",TRUE,IF($E30="Quarterly",MOD(MONTH(U$11)-N($F30),3)=0,MONTH(U$11)=N($F30)))),AND(DATE(YEAR((U$11+13)),MONTH((U$11+13)),MIN($D30,DAY(EOMONTH((U$11+13),0))))&gt;=U$11,DATE(YEAR((U$11+13)),MONTH((U$11+13)),MIN($D30,DAY(EOMONTH((U$11+13),0))))&lt;=(U$11+13),IF($E30="Monthly",TRUE,IF($E30="Quarterly",MOD(MONTH((U$11+13))-N($F30),3)=0,MONTH((U$11+13))=N($F30))))),$C30,""))))</f>
        <v>0</v>
      </c>
      <c r="V30" s="25">
        <f>IF(OR($B30="",N($C30)=0),"",IF($E30="Every paycheck",$C30,IF(N($D30)=0,"",IF(OR(AND(DATE(YEAR(V$11),MONTH(V$11),MIN($D30,DAY(EOMONTH(V$11,0))))&gt;=V$11,DATE(YEAR(V$11),MONTH(V$11),MIN($D30,DAY(EOMONTH(V$11,0))))&lt;=(V$11+13),IF($E30="Monthly",TRUE,IF($E30="Quarterly",MOD(MONTH(V$11)-N($F30),3)=0,MONTH(V$11)=N($F30)))),AND(DATE(YEAR((V$11+13)),MONTH((V$11+13)),MIN($D30,DAY(EOMONTH((V$11+13),0))))&gt;=V$11,DATE(YEAR((V$11+13)),MONTH((V$11+13)),MIN($D30,DAY(EOMONTH((V$11+13),0))))&lt;=(V$11+13),IF($E30="Monthly",TRUE,IF($E30="Quarterly",MOD(MONTH((V$11+13))-N($F30),3)=0,MONTH((V$11+13))=N($F30))))),$C30,""))))</f>
        <v>0</v>
      </c>
      <c r="W30" s="25">
        <f>IF(OR($B30="",N($C30)=0),"",IF($E30="Every paycheck",$C30,IF(N($D30)=0,"",IF(OR(AND(DATE(YEAR(W$11),MONTH(W$11),MIN($D30,DAY(EOMONTH(W$11,0))))&gt;=W$11,DATE(YEAR(W$11),MONTH(W$11),MIN($D30,DAY(EOMONTH(W$11,0))))&lt;=(W$11+13),IF($E30="Monthly",TRUE,IF($E30="Quarterly",MOD(MONTH(W$11)-N($F30),3)=0,MONTH(W$11)=N($F30)))),AND(DATE(YEAR((W$11+13)),MONTH((W$11+13)),MIN($D30,DAY(EOMONTH((W$11+13),0))))&gt;=W$11,DATE(YEAR((W$11+13)),MONTH((W$11+13)),MIN($D30,DAY(EOMONTH((W$11+13),0))))&lt;=(W$11+13),IF($E30="Monthly",TRUE,IF($E30="Quarterly",MOD(MONTH((W$11+13))-N($F30),3)=0,MONTH((W$11+13))=N($F30))))),$C30,""))))</f>
        <v>0</v>
      </c>
      <c r="X30" s="25">
        <f>IF(OR($B30="",N($C30)=0),"",IF($E30="Every paycheck",$C30,IF(N($D30)=0,"",IF(OR(AND(DATE(YEAR(X$11),MONTH(X$11),MIN($D30,DAY(EOMONTH(X$11,0))))&gt;=X$11,DATE(YEAR(X$11),MONTH(X$11),MIN($D30,DAY(EOMONTH(X$11,0))))&lt;=(X$11+13),IF($E30="Monthly",TRUE,IF($E30="Quarterly",MOD(MONTH(X$11)-N($F30),3)=0,MONTH(X$11)=N($F30)))),AND(DATE(YEAR((X$11+13)),MONTH((X$11+13)),MIN($D30,DAY(EOMONTH((X$11+13),0))))&gt;=X$11,DATE(YEAR((X$11+13)),MONTH((X$11+13)),MIN($D30,DAY(EOMONTH((X$11+13),0))))&lt;=(X$11+13),IF($E30="Monthly",TRUE,IF($E30="Quarterly",MOD(MONTH((X$11+13))-N($F30),3)=0,MONTH((X$11+13))=N($F30))))),$C30,""))))</f>
        <v>0</v>
      </c>
      <c r="Y30" s="25">
        <f>IF(OR($B30="",N($C30)=0),"",IF($E30="Every paycheck",$C30,IF(N($D30)=0,"",IF(OR(AND(DATE(YEAR(Y$11),MONTH(Y$11),MIN($D30,DAY(EOMONTH(Y$11,0))))&gt;=Y$11,DATE(YEAR(Y$11),MONTH(Y$11),MIN($D30,DAY(EOMONTH(Y$11,0))))&lt;=(Y$11+13),IF($E30="Monthly",TRUE,IF($E30="Quarterly",MOD(MONTH(Y$11)-N($F30),3)=0,MONTH(Y$11)=N($F30)))),AND(DATE(YEAR((Y$11+13)),MONTH((Y$11+13)),MIN($D30,DAY(EOMONTH((Y$11+13),0))))&gt;=Y$11,DATE(YEAR((Y$11+13)),MONTH((Y$11+13)),MIN($D30,DAY(EOMONTH((Y$11+13),0))))&lt;=(Y$11+13),IF($E30="Monthly",TRUE,IF($E30="Quarterly",MOD(MONTH((Y$11+13))-N($F30),3)=0,MONTH((Y$11+13))=N($F30))))),$C30,""))))</f>
        <v>0</v>
      </c>
      <c r="Z30" s="25">
        <f>IF(OR($B30="",N($C30)=0),"",IF($E30="Every paycheck",$C30,IF(N($D30)=0,"",IF(OR(AND(DATE(YEAR(Z$11),MONTH(Z$11),MIN($D30,DAY(EOMONTH(Z$11,0))))&gt;=Z$11,DATE(YEAR(Z$11),MONTH(Z$11),MIN($D30,DAY(EOMONTH(Z$11,0))))&lt;=(Z$11+13),IF($E30="Monthly",TRUE,IF($E30="Quarterly",MOD(MONTH(Z$11)-N($F30),3)=0,MONTH(Z$11)=N($F30)))),AND(DATE(YEAR((Z$11+13)),MONTH((Z$11+13)),MIN($D30,DAY(EOMONTH((Z$11+13),0))))&gt;=Z$11,DATE(YEAR((Z$11+13)),MONTH((Z$11+13)),MIN($D30,DAY(EOMONTH((Z$11+13),0))))&lt;=(Z$11+13),IF($E30="Monthly",TRUE,IF($E30="Quarterly",MOD(MONTH((Z$11+13))-N($F30),3)=0,MONTH((Z$11+13))=N($F30))))),$C30,""))))</f>
        <v>0</v>
      </c>
      <c r="AA30" s="25">
        <f>IF(OR($B30="",N($C30)=0),"",IF($E30="Every paycheck",$C30,IF(N($D30)=0,"",IF(OR(AND(DATE(YEAR(AA$11),MONTH(AA$11),MIN($D30,DAY(EOMONTH(AA$11,0))))&gt;=AA$11,DATE(YEAR(AA$11),MONTH(AA$11),MIN($D30,DAY(EOMONTH(AA$11,0))))&lt;=(AA$11+13),IF($E30="Monthly",TRUE,IF($E30="Quarterly",MOD(MONTH(AA$11)-N($F30),3)=0,MONTH(AA$11)=N($F30)))),AND(DATE(YEAR((AA$11+13)),MONTH((AA$11+13)),MIN($D30,DAY(EOMONTH((AA$11+13),0))))&gt;=AA$11,DATE(YEAR((AA$11+13)),MONTH((AA$11+13)),MIN($D30,DAY(EOMONTH((AA$11+13),0))))&lt;=(AA$11+13),IF($E30="Monthly",TRUE,IF($E30="Quarterly",MOD(MONTH((AA$11+13))-N($F30),3)=0,MONTH((AA$11+13))=N($F30))))),$C30,""))))</f>
        <v>0</v>
      </c>
      <c r="AB30" s="25">
        <f>IF(OR($B30="",N($C30)=0),"",IF($E30="Every paycheck",$C30,IF(N($D30)=0,"",IF(OR(AND(DATE(YEAR(AB$11),MONTH(AB$11),MIN($D30,DAY(EOMONTH(AB$11,0))))&gt;=AB$11,DATE(YEAR(AB$11),MONTH(AB$11),MIN($D30,DAY(EOMONTH(AB$11,0))))&lt;=(AB$11+13),IF($E30="Monthly",TRUE,IF($E30="Quarterly",MOD(MONTH(AB$11)-N($F30),3)=0,MONTH(AB$11)=N($F30)))),AND(DATE(YEAR((AB$11+13)),MONTH((AB$11+13)),MIN($D30,DAY(EOMONTH((AB$11+13),0))))&gt;=AB$11,DATE(YEAR((AB$11+13)),MONTH((AB$11+13)),MIN($D30,DAY(EOMONTH((AB$11+13),0))))&lt;=(AB$11+13),IF($E30="Monthly",TRUE,IF($E30="Quarterly",MOD(MONTH((AB$11+13))-N($F30),3)=0,MONTH((AB$11+13))=N($F30))))),$C30,""))))</f>
        <v>0</v>
      </c>
      <c r="AC30" s="25">
        <f>IF(OR($B30="",N($C30)=0),"",IF($E30="Every paycheck",$C30,IF(N($D30)=0,"",IF(OR(AND(DATE(YEAR(AC$11),MONTH(AC$11),MIN($D30,DAY(EOMONTH(AC$11,0))))&gt;=AC$11,DATE(YEAR(AC$11),MONTH(AC$11),MIN($D30,DAY(EOMONTH(AC$11,0))))&lt;=(AC$11+13),IF($E30="Monthly",TRUE,IF($E30="Quarterly",MOD(MONTH(AC$11)-N($F30),3)=0,MONTH(AC$11)=N($F30)))),AND(DATE(YEAR((AC$11+13)),MONTH((AC$11+13)),MIN($D30,DAY(EOMONTH((AC$11+13),0))))&gt;=AC$11,DATE(YEAR((AC$11+13)),MONTH((AC$11+13)),MIN($D30,DAY(EOMONTH((AC$11+13),0))))&lt;=(AC$11+13),IF($E30="Monthly",TRUE,IF($E30="Quarterly",MOD(MONTH((AC$11+13))-N($F30),3)=0,MONTH((AC$11+13))=N($F30))))),$C30,""))))</f>
        <v>0</v>
      </c>
      <c r="AD30" s="25">
        <f>IF(OR($B30="",N($C30)=0),"",IF($E30="Every paycheck",$C30,IF(N($D30)=0,"",IF(OR(AND(DATE(YEAR(AD$11),MONTH(AD$11),MIN($D30,DAY(EOMONTH(AD$11,0))))&gt;=AD$11,DATE(YEAR(AD$11),MONTH(AD$11),MIN($D30,DAY(EOMONTH(AD$11,0))))&lt;=(AD$11+13),IF($E30="Monthly",TRUE,IF($E30="Quarterly",MOD(MONTH(AD$11)-N($F30),3)=0,MONTH(AD$11)=N($F30)))),AND(DATE(YEAR((AD$11+13)),MONTH((AD$11+13)),MIN($D30,DAY(EOMONTH((AD$11+13),0))))&gt;=AD$11,DATE(YEAR((AD$11+13)),MONTH((AD$11+13)),MIN($D30,DAY(EOMONTH((AD$11+13),0))))&lt;=(AD$11+13),IF($E30="Monthly",TRUE,IF($E30="Quarterly",MOD(MONTH((AD$11+13))-N($F30),3)=0,MONTH((AD$11+13))=N($F30))))),$C30,""))))</f>
        <v>0</v>
      </c>
      <c r="AE30" s="25">
        <f>IF(OR($B30="",N($C30)=0),"",IF($E30="Every paycheck",$C30,IF(N($D30)=0,"",IF(OR(AND(DATE(YEAR(AE$11),MONTH(AE$11),MIN($D30,DAY(EOMONTH(AE$11,0))))&gt;=AE$11,DATE(YEAR(AE$11),MONTH(AE$11),MIN($D30,DAY(EOMONTH(AE$11,0))))&lt;=(AE$11+13),IF($E30="Monthly",TRUE,IF($E30="Quarterly",MOD(MONTH(AE$11)-N($F30),3)=0,MONTH(AE$11)=N($F30)))),AND(DATE(YEAR((AE$11+13)),MONTH((AE$11+13)),MIN($D30,DAY(EOMONTH((AE$11+13),0))))&gt;=AE$11,DATE(YEAR((AE$11+13)),MONTH((AE$11+13)),MIN($D30,DAY(EOMONTH((AE$11+13),0))))&lt;=(AE$11+13),IF($E30="Monthly",TRUE,IF($E30="Quarterly",MOD(MONTH((AE$11+13))-N($F30),3)=0,MONTH((AE$11+13))=N($F30))))),$C30,""))))</f>
        <v>0</v>
      </c>
      <c r="AF30" s="25">
        <f>IF(OR($B30="",N($C30)=0),"",IF($E30="Every paycheck",$C30,IF(N($D30)=0,"",IF(OR(AND(DATE(YEAR(AF$11),MONTH(AF$11),MIN($D30,DAY(EOMONTH(AF$11,0))))&gt;=AF$11,DATE(YEAR(AF$11),MONTH(AF$11),MIN($D30,DAY(EOMONTH(AF$11,0))))&lt;=(AF$11+13),IF($E30="Monthly",TRUE,IF($E30="Quarterly",MOD(MONTH(AF$11)-N($F30),3)=0,MONTH(AF$11)=N($F30)))),AND(DATE(YEAR((AF$11+13)),MONTH((AF$11+13)),MIN($D30,DAY(EOMONTH((AF$11+13),0))))&gt;=AF$11,DATE(YEAR((AF$11+13)),MONTH((AF$11+13)),MIN($D30,DAY(EOMONTH((AF$11+13),0))))&lt;=(AF$11+13),IF($E30="Monthly",TRUE,IF($E30="Quarterly",MOD(MONTH((AF$11+13))-N($F30),3)=0,MONTH((AF$11+13))=N($F30))))),$C30,""))))</f>
        <v>0</v>
      </c>
      <c r="AG30" s="25">
        <f>IF(OR($B30="",N($C30)=0),"",IF($E30="Every paycheck",$C30,IF(N($D30)=0,"",IF(OR(AND(DATE(YEAR(AG$11),MONTH(AG$11),MIN($D30,DAY(EOMONTH(AG$11,0))))&gt;=AG$11,DATE(YEAR(AG$11),MONTH(AG$11),MIN($D30,DAY(EOMONTH(AG$11,0))))&lt;=(AG$11+13),IF($E30="Monthly",TRUE,IF($E30="Quarterly",MOD(MONTH(AG$11)-N($F30),3)=0,MONTH(AG$11)=N($F30)))),AND(DATE(YEAR((AG$11+13)),MONTH((AG$11+13)),MIN($D30,DAY(EOMONTH((AG$11+13),0))))&gt;=AG$11,DATE(YEAR((AG$11+13)),MONTH((AG$11+13)),MIN($D30,DAY(EOMONTH((AG$11+13),0))))&lt;=(AG$11+13),IF($E30="Monthly",TRUE,IF($E30="Quarterly",MOD(MONTH((AG$11+13))-N($F30),3)=0,MONTH((AG$11+13))=N($F30))))),$C30,""))))</f>
        <v>0</v>
      </c>
      <c r="AH30" s="25">
        <f>IF(OR($B30="",N($C30)=0),"",IF($E30="Every paycheck",$C30,IF(N($D30)=0,"",IF(OR(AND(DATE(YEAR(AH$11),MONTH(AH$11),MIN($D30,DAY(EOMONTH(AH$11,0))))&gt;=AH$11,DATE(YEAR(AH$11),MONTH(AH$11),MIN($D30,DAY(EOMONTH(AH$11,0))))&lt;=(AH$11+13),IF($E30="Monthly",TRUE,IF($E30="Quarterly",MOD(MONTH(AH$11)-N($F30),3)=0,MONTH(AH$11)=N($F30)))),AND(DATE(YEAR((AH$11+13)),MONTH((AH$11+13)),MIN($D30,DAY(EOMONTH((AH$11+13),0))))&gt;=AH$11,DATE(YEAR((AH$11+13)),MONTH((AH$11+13)),MIN($D30,DAY(EOMONTH((AH$11+13),0))))&lt;=(AH$11+13),IF($E30="Monthly",TRUE,IF($E30="Quarterly",MOD(MONTH((AH$11+13))-N($F30),3)=0,MONTH((AH$11+13))=N($F30))))),$C30,""))))</f>
        <v>0</v>
      </c>
    </row>
    <row r="31" spans="2:34">
      <c r="B31" s="26"/>
      <c r="C31" s="22"/>
      <c r="D31" s="23"/>
      <c r="E31" s="24"/>
      <c r="F31" s="23"/>
      <c r="I31" s="25">
        <f>IF(OR($B31="",N($C31)=0),"",IF($E31="Every paycheck",$C31,IF(N($D31)=0,"",IF(OR(AND(DATE(YEAR(I$11),MONTH(I$11),MIN($D31,DAY(EOMONTH(I$11,0))))&gt;=I$11,DATE(YEAR(I$11),MONTH(I$11),MIN($D31,DAY(EOMONTH(I$11,0))))&lt;=(I$11+13),IF($E31="Monthly",TRUE,IF($E31="Quarterly",MOD(MONTH(I$11)-N($F31),3)=0,MONTH(I$11)=N($F31)))),AND(DATE(YEAR((I$11+13)),MONTH((I$11+13)),MIN($D31,DAY(EOMONTH((I$11+13),0))))&gt;=I$11,DATE(YEAR((I$11+13)),MONTH((I$11+13)),MIN($D31,DAY(EOMONTH((I$11+13),0))))&lt;=(I$11+13),IF($E31="Monthly",TRUE,IF($E31="Quarterly",MOD(MONTH((I$11+13))-N($F31),3)=0,MONTH((I$11+13))=N($F31))))),$C31,""))))</f>
        <v>0</v>
      </c>
      <c r="J31" s="25">
        <f>IF(OR($B31="",N($C31)=0),"",IF($E31="Every paycheck",$C31,IF(N($D31)=0,"",IF(OR(AND(DATE(YEAR(J$11),MONTH(J$11),MIN($D31,DAY(EOMONTH(J$11,0))))&gt;=J$11,DATE(YEAR(J$11),MONTH(J$11),MIN($D31,DAY(EOMONTH(J$11,0))))&lt;=(J$11+13),IF($E31="Monthly",TRUE,IF($E31="Quarterly",MOD(MONTH(J$11)-N($F31),3)=0,MONTH(J$11)=N($F31)))),AND(DATE(YEAR((J$11+13)),MONTH((J$11+13)),MIN($D31,DAY(EOMONTH((J$11+13),0))))&gt;=J$11,DATE(YEAR((J$11+13)),MONTH((J$11+13)),MIN($D31,DAY(EOMONTH((J$11+13),0))))&lt;=(J$11+13),IF($E31="Monthly",TRUE,IF($E31="Quarterly",MOD(MONTH((J$11+13))-N($F31),3)=0,MONTH((J$11+13))=N($F31))))),$C31,""))))</f>
        <v>0</v>
      </c>
      <c r="K31" s="25">
        <f>IF(OR($B31="",N($C31)=0),"",IF($E31="Every paycheck",$C31,IF(N($D31)=0,"",IF(OR(AND(DATE(YEAR(K$11),MONTH(K$11),MIN($D31,DAY(EOMONTH(K$11,0))))&gt;=K$11,DATE(YEAR(K$11),MONTH(K$11),MIN($D31,DAY(EOMONTH(K$11,0))))&lt;=(K$11+13),IF($E31="Monthly",TRUE,IF($E31="Quarterly",MOD(MONTH(K$11)-N($F31),3)=0,MONTH(K$11)=N($F31)))),AND(DATE(YEAR((K$11+13)),MONTH((K$11+13)),MIN($D31,DAY(EOMONTH((K$11+13),0))))&gt;=K$11,DATE(YEAR((K$11+13)),MONTH((K$11+13)),MIN($D31,DAY(EOMONTH((K$11+13),0))))&lt;=(K$11+13),IF($E31="Monthly",TRUE,IF($E31="Quarterly",MOD(MONTH((K$11+13))-N($F31),3)=0,MONTH((K$11+13))=N($F31))))),$C31,""))))</f>
        <v>0</v>
      </c>
      <c r="L31" s="25">
        <f>IF(OR($B31="",N($C31)=0),"",IF($E31="Every paycheck",$C31,IF(N($D31)=0,"",IF(OR(AND(DATE(YEAR(L$11),MONTH(L$11),MIN($D31,DAY(EOMONTH(L$11,0))))&gt;=L$11,DATE(YEAR(L$11),MONTH(L$11),MIN($D31,DAY(EOMONTH(L$11,0))))&lt;=(L$11+13),IF($E31="Monthly",TRUE,IF($E31="Quarterly",MOD(MONTH(L$11)-N($F31),3)=0,MONTH(L$11)=N($F31)))),AND(DATE(YEAR((L$11+13)),MONTH((L$11+13)),MIN($D31,DAY(EOMONTH((L$11+13),0))))&gt;=L$11,DATE(YEAR((L$11+13)),MONTH((L$11+13)),MIN($D31,DAY(EOMONTH((L$11+13),0))))&lt;=(L$11+13),IF($E31="Monthly",TRUE,IF($E31="Quarterly",MOD(MONTH((L$11+13))-N($F31),3)=0,MONTH((L$11+13))=N($F31))))),$C31,""))))</f>
        <v>0</v>
      </c>
      <c r="M31" s="25">
        <f>IF(OR($B31="",N($C31)=0),"",IF($E31="Every paycheck",$C31,IF(N($D31)=0,"",IF(OR(AND(DATE(YEAR(M$11),MONTH(M$11),MIN($D31,DAY(EOMONTH(M$11,0))))&gt;=M$11,DATE(YEAR(M$11),MONTH(M$11),MIN($D31,DAY(EOMONTH(M$11,0))))&lt;=(M$11+13),IF($E31="Monthly",TRUE,IF($E31="Quarterly",MOD(MONTH(M$11)-N($F31),3)=0,MONTH(M$11)=N($F31)))),AND(DATE(YEAR((M$11+13)),MONTH((M$11+13)),MIN($D31,DAY(EOMONTH((M$11+13),0))))&gt;=M$11,DATE(YEAR((M$11+13)),MONTH((M$11+13)),MIN($D31,DAY(EOMONTH((M$11+13),0))))&lt;=(M$11+13),IF($E31="Monthly",TRUE,IF($E31="Quarterly",MOD(MONTH((M$11+13))-N($F31),3)=0,MONTH((M$11+13))=N($F31))))),$C31,""))))</f>
        <v>0</v>
      </c>
      <c r="N31" s="25">
        <f>IF(OR($B31="",N($C31)=0),"",IF($E31="Every paycheck",$C31,IF(N($D31)=0,"",IF(OR(AND(DATE(YEAR(N$11),MONTH(N$11),MIN($D31,DAY(EOMONTH(N$11,0))))&gt;=N$11,DATE(YEAR(N$11),MONTH(N$11),MIN($D31,DAY(EOMONTH(N$11,0))))&lt;=(N$11+13),IF($E31="Monthly",TRUE,IF($E31="Quarterly",MOD(MONTH(N$11)-N($F31),3)=0,MONTH(N$11)=N($F31)))),AND(DATE(YEAR((N$11+13)),MONTH((N$11+13)),MIN($D31,DAY(EOMONTH((N$11+13),0))))&gt;=N$11,DATE(YEAR((N$11+13)),MONTH((N$11+13)),MIN($D31,DAY(EOMONTH((N$11+13),0))))&lt;=(N$11+13),IF($E31="Monthly",TRUE,IF($E31="Quarterly",MOD(MONTH((N$11+13))-N($F31),3)=0,MONTH((N$11+13))=N($F31))))),$C31,""))))</f>
        <v>0</v>
      </c>
      <c r="O31" s="25">
        <f>IF(OR($B31="",N($C31)=0),"",IF($E31="Every paycheck",$C31,IF(N($D31)=0,"",IF(OR(AND(DATE(YEAR(O$11),MONTH(O$11),MIN($D31,DAY(EOMONTH(O$11,0))))&gt;=O$11,DATE(YEAR(O$11),MONTH(O$11),MIN($D31,DAY(EOMONTH(O$11,0))))&lt;=(O$11+13),IF($E31="Monthly",TRUE,IF($E31="Quarterly",MOD(MONTH(O$11)-N($F31),3)=0,MONTH(O$11)=N($F31)))),AND(DATE(YEAR((O$11+13)),MONTH((O$11+13)),MIN($D31,DAY(EOMONTH((O$11+13),0))))&gt;=O$11,DATE(YEAR((O$11+13)),MONTH((O$11+13)),MIN($D31,DAY(EOMONTH((O$11+13),0))))&lt;=(O$11+13),IF($E31="Monthly",TRUE,IF($E31="Quarterly",MOD(MONTH((O$11+13))-N($F31),3)=0,MONTH((O$11+13))=N($F31))))),$C31,""))))</f>
        <v>0</v>
      </c>
      <c r="P31" s="25">
        <f>IF(OR($B31="",N($C31)=0),"",IF($E31="Every paycheck",$C31,IF(N($D31)=0,"",IF(OR(AND(DATE(YEAR(P$11),MONTH(P$11),MIN($D31,DAY(EOMONTH(P$11,0))))&gt;=P$11,DATE(YEAR(P$11),MONTH(P$11),MIN($D31,DAY(EOMONTH(P$11,0))))&lt;=(P$11+13),IF($E31="Monthly",TRUE,IF($E31="Quarterly",MOD(MONTH(P$11)-N($F31),3)=0,MONTH(P$11)=N($F31)))),AND(DATE(YEAR((P$11+13)),MONTH((P$11+13)),MIN($D31,DAY(EOMONTH((P$11+13),0))))&gt;=P$11,DATE(YEAR((P$11+13)),MONTH((P$11+13)),MIN($D31,DAY(EOMONTH((P$11+13),0))))&lt;=(P$11+13),IF($E31="Monthly",TRUE,IF($E31="Quarterly",MOD(MONTH((P$11+13))-N($F31),3)=0,MONTH((P$11+13))=N($F31))))),$C31,""))))</f>
        <v>0</v>
      </c>
      <c r="Q31" s="25">
        <f>IF(OR($B31="",N($C31)=0),"",IF($E31="Every paycheck",$C31,IF(N($D31)=0,"",IF(OR(AND(DATE(YEAR(Q$11),MONTH(Q$11),MIN($D31,DAY(EOMONTH(Q$11,0))))&gt;=Q$11,DATE(YEAR(Q$11),MONTH(Q$11),MIN($D31,DAY(EOMONTH(Q$11,0))))&lt;=(Q$11+13),IF($E31="Monthly",TRUE,IF($E31="Quarterly",MOD(MONTH(Q$11)-N($F31),3)=0,MONTH(Q$11)=N($F31)))),AND(DATE(YEAR((Q$11+13)),MONTH((Q$11+13)),MIN($D31,DAY(EOMONTH((Q$11+13),0))))&gt;=Q$11,DATE(YEAR((Q$11+13)),MONTH((Q$11+13)),MIN($D31,DAY(EOMONTH((Q$11+13),0))))&lt;=(Q$11+13),IF($E31="Monthly",TRUE,IF($E31="Quarterly",MOD(MONTH((Q$11+13))-N($F31),3)=0,MONTH((Q$11+13))=N($F31))))),$C31,""))))</f>
        <v>0</v>
      </c>
      <c r="R31" s="25">
        <f>IF(OR($B31="",N($C31)=0),"",IF($E31="Every paycheck",$C31,IF(N($D31)=0,"",IF(OR(AND(DATE(YEAR(R$11),MONTH(R$11),MIN($D31,DAY(EOMONTH(R$11,0))))&gt;=R$11,DATE(YEAR(R$11),MONTH(R$11),MIN($D31,DAY(EOMONTH(R$11,0))))&lt;=(R$11+13),IF($E31="Monthly",TRUE,IF($E31="Quarterly",MOD(MONTH(R$11)-N($F31),3)=0,MONTH(R$11)=N($F31)))),AND(DATE(YEAR((R$11+13)),MONTH((R$11+13)),MIN($D31,DAY(EOMONTH((R$11+13),0))))&gt;=R$11,DATE(YEAR((R$11+13)),MONTH((R$11+13)),MIN($D31,DAY(EOMONTH((R$11+13),0))))&lt;=(R$11+13),IF($E31="Monthly",TRUE,IF($E31="Quarterly",MOD(MONTH((R$11+13))-N($F31),3)=0,MONTH((R$11+13))=N($F31))))),$C31,""))))</f>
        <v>0</v>
      </c>
      <c r="S31" s="25">
        <f>IF(OR($B31="",N($C31)=0),"",IF($E31="Every paycheck",$C31,IF(N($D31)=0,"",IF(OR(AND(DATE(YEAR(S$11),MONTH(S$11),MIN($D31,DAY(EOMONTH(S$11,0))))&gt;=S$11,DATE(YEAR(S$11),MONTH(S$11),MIN($D31,DAY(EOMONTH(S$11,0))))&lt;=(S$11+13),IF($E31="Monthly",TRUE,IF($E31="Quarterly",MOD(MONTH(S$11)-N($F31),3)=0,MONTH(S$11)=N($F31)))),AND(DATE(YEAR((S$11+13)),MONTH((S$11+13)),MIN($D31,DAY(EOMONTH((S$11+13),0))))&gt;=S$11,DATE(YEAR((S$11+13)),MONTH((S$11+13)),MIN($D31,DAY(EOMONTH((S$11+13),0))))&lt;=(S$11+13),IF($E31="Monthly",TRUE,IF($E31="Quarterly",MOD(MONTH((S$11+13))-N($F31),3)=0,MONTH((S$11+13))=N($F31))))),$C31,""))))</f>
        <v>0</v>
      </c>
      <c r="T31" s="25">
        <f>IF(OR($B31="",N($C31)=0),"",IF($E31="Every paycheck",$C31,IF(N($D31)=0,"",IF(OR(AND(DATE(YEAR(T$11),MONTH(T$11),MIN($D31,DAY(EOMONTH(T$11,0))))&gt;=T$11,DATE(YEAR(T$11),MONTH(T$11),MIN($D31,DAY(EOMONTH(T$11,0))))&lt;=(T$11+13),IF($E31="Monthly",TRUE,IF($E31="Quarterly",MOD(MONTH(T$11)-N($F31),3)=0,MONTH(T$11)=N($F31)))),AND(DATE(YEAR((T$11+13)),MONTH((T$11+13)),MIN($D31,DAY(EOMONTH((T$11+13),0))))&gt;=T$11,DATE(YEAR((T$11+13)),MONTH((T$11+13)),MIN($D31,DAY(EOMONTH((T$11+13),0))))&lt;=(T$11+13),IF($E31="Monthly",TRUE,IF($E31="Quarterly",MOD(MONTH((T$11+13))-N($F31),3)=0,MONTH((T$11+13))=N($F31))))),$C31,""))))</f>
        <v>0</v>
      </c>
      <c r="U31" s="25">
        <f>IF(OR($B31="",N($C31)=0),"",IF($E31="Every paycheck",$C31,IF(N($D31)=0,"",IF(OR(AND(DATE(YEAR(U$11),MONTH(U$11),MIN($D31,DAY(EOMONTH(U$11,0))))&gt;=U$11,DATE(YEAR(U$11),MONTH(U$11),MIN($D31,DAY(EOMONTH(U$11,0))))&lt;=(U$11+13),IF($E31="Monthly",TRUE,IF($E31="Quarterly",MOD(MONTH(U$11)-N($F31),3)=0,MONTH(U$11)=N($F31)))),AND(DATE(YEAR((U$11+13)),MONTH((U$11+13)),MIN($D31,DAY(EOMONTH((U$11+13),0))))&gt;=U$11,DATE(YEAR((U$11+13)),MONTH((U$11+13)),MIN($D31,DAY(EOMONTH((U$11+13),0))))&lt;=(U$11+13),IF($E31="Monthly",TRUE,IF($E31="Quarterly",MOD(MONTH((U$11+13))-N($F31),3)=0,MONTH((U$11+13))=N($F31))))),$C31,""))))</f>
        <v>0</v>
      </c>
      <c r="V31" s="25">
        <f>IF(OR($B31="",N($C31)=0),"",IF($E31="Every paycheck",$C31,IF(N($D31)=0,"",IF(OR(AND(DATE(YEAR(V$11),MONTH(V$11),MIN($D31,DAY(EOMONTH(V$11,0))))&gt;=V$11,DATE(YEAR(V$11),MONTH(V$11),MIN($D31,DAY(EOMONTH(V$11,0))))&lt;=(V$11+13),IF($E31="Monthly",TRUE,IF($E31="Quarterly",MOD(MONTH(V$11)-N($F31),3)=0,MONTH(V$11)=N($F31)))),AND(DATE(YEAR((V$11+13)),MONTH((V$11+13)),MIN($D31,DAY(EOMONTH((V$11+13),0))))&gt;=V$11,DATE(YEAR((V$11+13)),MONTH((V$11+13)),MIN($D31,DAY(EOMONTH((V$11+13),0))))&lt;=(V$11+13),IF($E31="Monthly",TRUE,IF($E31="Quarterly",MOD(MONTH((V$11+13))-N($F31),3)=0,MONTH((V$11+13))=N($F31))))),$C31,""))))</f>
        <v>0</v>
      </c>
      <c r="W31" s="25">
        <f>IF(OR($B31="",N($C31)=0),"",IF($E31="Every paycheck",$C31,IF(N($D31)=0,"",IF(OR(AND(DATE(YEAR(W$11),MONTH(W$11),MIN($D31,DAY(EOMONTH(W$11,0))))&gt;=W$11,DATE(YEAR(W$11),MONTH(W$11),MIN($D31,DAY(EOMONTH(W$11,0))))&lt;=(W$11+13),IF($E31="Monthly",TRUE,IF($E31="Quarterly",MOD(MONTH(W$11)-N($F31),3)=0,MONTH(W$11)=N($F31)))),AND(DATE(YEAR((W$11+13)),MONTH((W$11+13)),MIN($D31,DAY(EOMONTH((W$11+13),0))))&gt;=W$11,DATE(YEAR((W$11+13)),MONTH((W$11+13)),MIN($D31,DAY(EOMONTH((W$11+13),0))))&lt;=(W$11+13),IF($E31="Monthly",TRUE,IF($E31="Quarterly",MOD(MONTH((W$11+13))-N($F31),3)=0,MONTH((W$11+13))=N($F31))))),$C31,""))))</f>
        <v>0</v>
      </c>
      <c r="X31" s="25">
        <f>IF(OR($B31="",N($C31)=0),"",IF($E31="Every paycheck",$C31,IF(N($D31)=0,"",IF(OR(AND(DATE(YEAR(X$11),MONTH(X$11),MIN($D31,DAY(EOMONTH(X$11,0))))&gt;=X$11,DATE(YEAR(X$11),MONTH(X$11),MIN($D31,DAY(EOMONTH(X$11,0))))&lt;=(X$11+13),IF($E31="Monthly",TRUE,IF($E31="Quarterly",MOD(MONTH(X$11)-N($F31),3)=0,MONTH(X$11)=N($F31)))),AND(DATE(YEAR((X$11+13)),MONTH((X$11+13)),MIN($D31,DAY(EOMONTH((X$11+13),0))))&gt;=X$11,DATE(YEAR((X$11+13)),MONTH((X$11+13)),MIN($D31,DAY(EOMONTH((X$11+13),0))))&lt;=(X$11+13),IF($E31="Monthly",TRUE,IF($E31="Quarterly",MOD(MONTH((X$11+13))-N($F31),3)=0,MONTH((X$11+13))=N($F31))))),$C31,""))))</f>
        <v>0</v>
      </c>
      <c r="Y31" s="25">
        <f>IF(OR($B31="",N($C31)=0),"",IF($E31="Every paycheck",$C31,IF(N($D31)=0,"",IF(OR(AND(DATE(YEAR(Y$11),MONTH(Y$11),MIN($D31,DAY(EOMONTH(Y$11,0))))&gt;=Y$11,DATE(YEAR(Y$11),MONTH(Y$11),MIN($D31,DAY(EOMONTH(Y$11,0))))&lt;=(Y$11+13),IF($E31="Monthly",TRUE,IF($E31="Quarterly",MOD(MONTH(Y$11)-N($F31),3)=0,MONTH(Y$11)=N($F31)))),AND(DATE(YEAR((Y$11+13)),MONTH((Y$11+13)),MIN($D31,DAY(EOMONTH((Y$11+13),0))))&gt;=Y$11,DATE(YEAR((Y$11+13)),MONTH((Y$11+13)),MIN($D31,DAY(EOMONTH((Y$11+13),0))))&lt;=(Y$11+13),IF($E31="Monthly",TRUE,IF($E31="Quarterly",MOD(MONTH((Y$11+13))-N($F31),3)=0,MONTH((Y$11+13))=N($F31))))),$C31,""))))</f>
        <v>0</v>
      </c>
      <c r="Z31" s="25">
        <f>IF(OR($B31="",N($C31)=0),"",IF($E31="Every paycheck",$C31,IF(N($D31)=0,"",IF(OR(AND(DATE(YEAR(Z$11),MONTH(Z$11),MIN($D31,DAY(EOMONTH(Z$11,0))))&gt;=Z$11,DATE(YEAR(Z$11),MONTH(Z$11),MIN($D31,DAY(EOMONTH(Z$11,0))))&lt;=(Z$11+13),IF($E31="Monthly",TRUE,IF($E31="Quarterly",MOD(MONTH(Z$11)-N($F31),3)=0,MONTH(Z$11)=N($F31)))),AND(DATE(YEAR((Z$11+13)),MONTH((Z$11+13)),MIN($D31,DAY(EOMONTH((Z$11+13),0))))&gt;=Z$11,DATE(YEAR((Z$11+13)),MONTH((Z$11+13)),MIN($D31,DAY(EOMONTH((Z$11+13),0))))&lt;=(Z$11+13),IF($E31="Monthly",TRUE,IF($E31="Quarterly",MOD(MONTH((Z$11+13))-N($F31),3)=0,MONTH((Z$11+13))=N($F31))))),$C31,""))))</f>
        <v>0</v>
      </c>
      <c r="AA31" s="25">
        <f>IF(OR($B31="",N($C31)=0),"",IF($E31="Every paycheck",$C31,IF(N($D31)=0,"",IF(OR(AND(DATE(YEAR(AA$11),MONTH(AA$11),MIN($D31,DAY(EOMONTH(AA$11,0))))&gt;=AA$11,DATE(YEAR(AA$11),MONTH(AA$11),MIN($D31,DAY(EOMONTH(AA$11,0))))&lt;=(AA$11+13),IF($E31="Monthly",TRUE,IF($E31="Quarterly",MOD(MONTH(AA$11)-N($F31),3)=0,MONTH(AA$11)=N($F31)))),AND(DATE(YEAR((AA$11+13)),MONTH((AA$11+13)),MIN($D31,DAY(EOMONTH((AA$11+13),0))))&gt;=AA$11,DATE(YEAR((AA$11+13)),MONTH((AA$11+13)),MIN($D31,DAY(EOMONTH((AA$11+13),0))))&lt;=(AA$11+13),IF($E31="Monthly",TRUE,IF($E31="Quarterly",MOD(MONTH((AA$11+13))-N($F31),3)=0,MONTH((AA$11+13))=N($F31))))),$C31,""))))</f>
        <v>0</v>
      </c>
      <c r="AB31" s="25">
        <f>IF(OR($B31="",N($C31)=0),"",IF($E31="Every paycheck",$C31,IF(N($D31)=0,"",IF(OR(AND(DATE(YEAR(AB$11),MONTH(AB$11),MIN($D31,DAY(EOMONTH(AB$11,0))))&gt;=AB$11,DATE(YEAR(AB$11),MONTH(AB$11),MIN($D31,DAY(EOMONTH(AB$11,0))))&lt;=(AB$11+13),IF($E31="Monthly",TRUE,IF($E31="Quarterly",MOD(MONTH(AB$11)-N($F31),3)=0,MONTH(AB$11)=N($F31)))),AND(DATE(YEAR((AB$11+13)),MONTH((AB$11+13)),MIN($D31,DAY(EOMONTH((AB$11+13),0))))&gt;=AB$11,DATE(YEAR((AB$11+13)),MONTH((AB$11+13)),MIN($D31,DAY(EOMONTH((AB$11+13),0))))&lt;=(AB$11+13),IF($E31="Monthly",TRUE,IF($E31="Quarterly",MOD(MONTH((AB$11+13))-N($F31),3)=0,MONTH((AB$11+13))=N($F31))))),$C31,""))))</f>
        <v>0</v>
      </c>
      <c r="AC31" s="25">
        <f>IF(OR($B31="",N($C31)=0),"",IF($E31="Every paycheck",$C31,IF(N($D31)=0,"",IF(OR(AND(DATE(YEAR(AC$11),MONTH(AC$11),MIN($D31,DAY(EOMONTH(AC$11,0))))&gt;=AC$11,DATE(YEAR(AC$11),MONTH(AC$11),MIN($D31,DAY(EOMONTH(AC$11,0))))&lt;=(AC$11+13),IF($E31="Monthly",TRUE,IF($E31="Quarterly",MOD(MONTH(AC$11)-N($F31),3)=0,MONTH(AC$11)=N($F31)))),AND(DATE(YEAR((AC$11+13)),MONTH((AC$11+13)),MIN($D31,DAY(EOMONTH((AC$11+13),0))))&gt;=AC$11,DATE(YEAR((AC$11+13)),MONTH((AC$11+13)),MIN($D31,DAY(EOMONTH((AC$11+13),0))))&lt;=(AC$11+13),IF($E31="Monthly",TRUE,IF($E31="Quarterly",MOD(MONTH((AC$11+13))-N($F31),3)=0,MONTH((AC$11+13))=N($F31))))),$C31,""))))</f>
        <v>0</v>
      </c>
      <c r="AD31" s="25">
        <f>IF(OR($B31="",N($C31)=0),"",IF($E31="Every paycheck",$C31,IF(N($D31)=0,"",IF(OR(AND(DATE(YEAR(AD$11),MONTH(AD$11),MIN($D31,DAY(EOMONTH(AD$11,0))))&gt;=AD$11,DATE(YEAR(AD$11),MONTH(AD$11),MIN($D31,DAY(EOMONTH(AD$11,0))))&lt;=(AD$11+13),IF($E31="Monthly",TRUE,IF($E31="Quarterly",MOD(MONTH(AD$11)-N($F31),3)=0,MONTH(AD$11)=N($F31)))),AND(DATE(YEAR((AD$11+13)),MONTH((AD$11+13)),MIN($D31,DAY(EOMONTH((AD$11+13),0))))&gt;=AD$11,DATE(YEAR((AD$11+13)),MONTH((AD$11+13)),MIN($D31,DAY(EOMONTH((AD$11+13),0))))&lt;=(AD$11+13),IF($E31="Monthly",TRUE,IF($E31="Quarterly",MOD(MONTH((AD$11+13))-N($F31),3)=0,MONTH((AD$11+13))=N($F31))))),$C31,""))))</f>
        <v>0</v>
      </c>
      <c r="AE31" s="25">
        <f>IF(OR($B31="",N($C31)=0),"",IF($E31="Every paycheck",$C31,IF(N($D31)=0,"",IF(OR(AND(DATE(YEAR(AE$11),MONTH(AE$11),MIN($D31,DAY(EOMONTH(AE$11,0))))&gt;=AE$11,DATE(YEAR(AE$11),MONTH(AE$11),MIN($D31,DAY(EOMONTH(AE$11,0))))&lt;=(AE$11+13),IF($E31="Monthly",TRUE,IF($E31="Quarterly",MOD(MONTH(AE$11)-N($F31),3)=0,MONTH(AE$11)=N($F31)))),AND(DATE(YEAR((AE$11+13)),MONTH((AE$11+13)),MIN($D31,DAY(EOMONTH((AE$11+13),0))))&gt;=AE$11,DATE(YEAR((AE$11+13)),MONTH((AE$11+13)),MIN($D31,DAY(EOMONTH((AE$11+13),0))))&lt;=(AE$11+13),IF($E31="Monthly",TRUE,IF($E31="Quarterly",MOD(MONTH((AE$11+13))-N($F31),3)=0,MONTH((AE$11+13))=N($F31))))),$C31,""))))</f>
        <v>0</v>
      </c>
      <c r="AF31" s="25">
        <f>IF(OR($B31="",N($C31)=0),"",IF($E31="Every paycheck",$C31,IF(N($D31)=0,"",IF(OR(AND(DATE(YEAR(AF$11),MONTH(AF$11),MIN($D31,DAY(EOMONTH(AF$11,0))))&gt;=AF$11,DATE(YEAR(AF$11),MONTH(AF$11),MIN($D31,DAY(EOMONTH(AF$11,0))))&lt;=(AF$11+13),IF($E31="Monthly",TRUE,IF($E31="Quarterly",MOD(MONTH(AF$11)-N($F31),3)=0,MONTH(AF$11)=N($F31)))),AND(DATE(YEAR((AF$11+13)),MONTH((AF$11+13)),MIN($D31,DAY(EOMONTH((AF$11+13),0))))&gt;=AF$11,DATE(YEAR((AF$11+13)),MONTH((AF$11+13)),MIN($D31,DAY(EOMONTH((AF$11+13),0))))&lt;=(AF$11+13),IF($E31="Monthly",TRUE,IF($E31="Quarterly",MOD(MONTH((AF$11+13))-N($F31),3)=0,MONTH((AF$11+13))=N($F31))))),$C31,""))))</f>
        <v>0</v>
      </c>
      <c r="AG31" s="25">
        <f>IF(OR($B31="",N($C31)=0),"",IF($E31="Every paycheck",$C31,IF(N($D31)=0,"",IF(OR(AND(DATE(YEAR(AG$11),MONTH(AG$11),MIN($D31,DAY(EOMONTH(AG$11,0))))&gt;=AG$11,DATE(YEAR(AG$11),MONTH(AG$11),MIN($D31,DAY(EOMONTH(AG$11,0))))&lt;=(AG$11+13),IF($E31="Monthly",TRUE,IF($E31="Quarterly",MOD(MONTH(AG$11)-N($F31),3)=0,MONTH(AG$11)=N($F31)))),AND(DATE(YEAR((AG$11+13)),MONTH((AG$11+13)),MIN($D31,DAY(EOMONTH((AG$11+13),0))))&gt;=AG$11,DATE(YEAR((AG$11+13)),MONTH((AG$11+13)),MIN($D31,DAY(EOMONTH((AG$11+13),0))))&lt;=(AG$11+13),IF($E31="Monthly",TRUE,IF($E31="Quarterly",MOD(MONTH((AG$11+13))-N($F31),3)=0,MONTH((AG$11+13))=N($F31))))),$C31,""))))</f>
        <v>0</v>
      </c>
      <c r="AH31" s="25">
        <f>IF(OR($B31="",N($C31)=0),"",IF($E31="Every paycheck",$C31,IF(N($D31)=0,"",IF(OR(AND(DATE(YEAR(AH$11),MONTH(AH$11),MIN($D31,DAY(EOMONTH(AH$11,0))))&gt;=AH$11,DATE(YEAR(AH$11),MONTH(AH$11),MIN($D31,DAY(EOMONTH(AH$11,0))))&lt;=(AH$11+13),IF($E31="Monthly",TRUE,IF($E31="Quarterly",MOD(MONTH(AH$11)-N($F31),3)=0,MONTH(AH$11)=N($F31)))),AND(DATE(YEAR((AH$11+13)),MONTH((AH$11+13)),MIN($D31,DAY(EOMONTH((AH$11+13),0))))&gt;=AH$11,DATE(YEAR((AH$11+13)),MONTH((AH$11+13)),MIN($D31,DAY(EOMONTH((AH$11+13),0))))&lt;=(AH$11+13),IF($E31="Monthly",TRUE,IF($E31="Quarterly",MOD(MONTH((AH$11+13))-N($F31),3)=0,MONTH((AH$11+13))=N($F31))))),$C31,""))))</f>
        <v>0</v>
      </c>
    </row>
    <row r="32" spans="2:34">
      <c r="B32" s="26"/>
      <c r="C32" s="22"/>
      <c r="D32" s="23"/>
      <c r="E32" s="24"/>
      <c r="F32" s="23"/>
      <c r="I32" s="25">
        <f>IF(OR($B32="",N($C32)=0),"",IF($E32="Every paycheck",$C32,IF(N($D32)=0,"",IF(OR(AND(DATE(YEAR(I$11),MONTH(I$11),MIN($D32,DAY(EOMONTH(I$11,0))))&gt;=I$11,DATE(YEAR(I$11),MONTH(I$11),MIN($D32,DAY(EOMONTH(I$11,0))))&lt;=(I$11+13),IF($E32="Monthly",TRUE,IF($E32="Quarterly",MOD(MONTH(I$11)-N($F32),3)=0,MONTH(I$11)=N($F32)))),AND(DATE(YEAR((I$11+13)),MONTH((I$11+13)),MIN($D32,DAY(EOMONTH((I$11+13),0))))&gt;=I$11,DATE(YEAR((I$11+13)),MONTH((I$11+13)),MIN($D32,DAY(EOMONTH((I$11+13),0))))&lt;=(I$11+13),IF($E32="Monthly",TRUE,IF($E32="Quarterly",MOD(MONTH((I$11+13))-N($F32),3)=0,MONTH((I$11+13))=N($F32))))),$C32,""))))</f>
        <v>0</v>
      </c>
      <c r="J32" s="25">
        <f>IF(OR($B32="",N($C32)=0),"",IF($E32="Every paycheck",$C32,IF(N($D32)=0,"",IF(OR(AND(DATE(YEAR(J$11),MONTH(J$11),MIN($D32,DAY(EOMONTH(J$11,0))))&gt;=J$11,DATE(YEAR(J$11),MONTH(J$11),MIN($D32,DAY(EOMONTH(J$11,0))))&lt;=(J$11+13),IF($E32="Monthly",TRUE,IF($E32="Quarterly",MOD(MONTH(J$11)-N($F32),3)=0,MONTH(J$11)=N($F32)))),AND(DATE(YEAR((J$11+13)),MONTH((J$11+13)),MIN($D32,DAY(EOMONTH((J$11+13),0))))&gt;=J$11,DATE(YEAR((J$11+13)),MONTH((J$11+13)),MIN($D32,DAY(EOMONTH((J$11+13),0))))&lt;=(J$11+13),IF($E32="Monthly",TRUE,IF($E32="Quarterly",MOD(MONTH((J$11+13))-N($F32),3)=0,MONTH((J$11+13))=N($F32))))),$C32,""))))</f>
        <v>0</v>
      </c>
      <c r="K32" s="25">
        <f>IF(OR($B32="",N($C32)=0),"",IF($E32="Every paycheck",$C32,IF(N($D32)=0,"",IF(OR(AND(DATE(YEAR(K$11),MONTH(K$11),MIN($D32,DAY(EOMONTH(K$11,0))))&gt;=K$11,DATE(YEAR(K$11),MONTH(K$11),MIN($D32,DAY(EOMONTH(K$11,0))))&lt;=(K$11+13),IF($E32="Monthly",TRUE,IF($E32="Quarterly",MOD(MONTH(K$11)-N($F32),3)=0,MONTH(K$11)=N($F32)))),AND(DATE(YEAR((K$11+13)),MONTH((K$11+13)),MIN($D32,DAY(EOMONTH((K$11+13),0))))&gt;=K$11,DATE(YEAR((K$11+13)),MONTH((K$11+13)),MIN($D32,DAY(EOMONTH((K$11+13),0))))&lt;=(K$11+13),IF($E32="Monthly",TRUE,IF($E32="Quarterly",MOD(MONTH((K$11+13))-N($F32),3)=0,MONTH((K$11+13))=N($F32))))),$C32,""))))</f>
        <v>0</v>
      </c>
      <c r="L32" s="25">
        <f>IF(OR($B32="",N($C32)=0),"",IF($E32="Every paycheck",$C32,IF(N($D32)=0,"",IF(OR(AND(DATE(YEAR(L$11),MONTH(L$11),MIN($D32,DAY(EOMONTH(L$11,0))))&gt;=L$11,DATE(YEAR(L$11),MONTH(L$11),MIN($D32,DAY(EOMONTH(L$11,0))))&lt;=(L$11+13),IF($E32="Monthly",TRUE,IF($E32="Quarterly",MOD(MONTH(L$11)-N($F32),3)=0,MONTH(L$11)=N($F32)))),AND(DATE(YEAR((L$11+13)),MONTH((L$11+13)),MIN($D32,DAY(EOMONTH((L$11+13),0))))&gt;=L$11,DATE(YEAR((L$11+13)),MONTH((L$11+13)),MIN($D32,DAY(EOMONTH((L$11+13),0))))&lt;=(L$11+13),IF($E32="Monthly",TRUE,IF($E32="Quarterly",MOD(MONTH((L$11+13))-N($F32),3)=0,MONTH((L$11+13))=N($F32))))),$C32,""))))</f>
        <v>0</v>
      </c>
      <c r="M32" s="25">
        <f>IF(OR($B32="",N($C32)=0),"",IF($E32="Every paycheck",$C32,IF(N($D32)=0,"",IF(OR(AND(DATE(YEAR(M$11),MONTH(M$11),MIN($D32,DAY(EOMONTH(M$11,0))))&gt;=M$11,DATE(YEAR(M$11),MONTH(M$11),MIN($D32,DAY(EOMONTH(M$11,0))))&lt;=(M$11+13),IF($E32="Monthly",TRUE,IF($E32="Quarterly",MOD(MONTH(M$11)-N($F32),3)=0,MONTH(M$11)=N($F32)))),AND(DATE(YEAR((M$11+13)),MONTH((M$11+13)),MIN($D32,DAY(EOMONTH((M$11+13),0))))&gt;=M$11,DATE(YEAR((M$11+13)),MONTH((M$11+13)),MIN($D32,DAY(EOMONTH((M$11+13),0))))&lt;=(M$11+13),IF($E32="Monthly",TRUE,IF($E32="Quarterly",MOD(MONTH((M$11+13))-N($F32),3)=0,MONTH((M$11+13))=N($F32))))),$C32,""))))</f>
        <v>0</v>
      </c>
      <c r="N32" s="25">
        <f>IF(OR($B32="",N($C32)=0),"",IF($E32="Every paycheck",$C32,IF(N($D32)=0,"",IF(OR(AND(DATE(YEAR(N$11),MONTH(N$11),MIN($D32,DAY(EOMONTH(N$11,0))))&gt;=N$11,DATE(YEAR(N$11),MONTH(N$11),MIN($D32,DAY(EOMONTH(N$11,0))))&lt;=(N$11+13),IF($E32="Monthly",TRUE,IF($E32="Quarterly",MOD(MONTH(N$11)-N($F32),3)=0,MONTH(N$11)=N($F32)))),AND(DATE(YEAR((N$11+13)),MONTH((N$11+13)),MIN($D32,DAY(EOMONTH((N$11+13),0))))&gt;=N$11,DATE(YEAR((N$11+13)),MONTH((N$11+13)),MIN($D32,DAY(EOMONTH((N$11+13),0))))&lt;=(N$11+13),IF($E32="Monthly",TRUE,IF($E32="Quarterly",MOD(MONTH((N$11+13))-N($F32),3)=0,MONTH((N$11+13))=N($F32))))),$C32,""))))</f>
        <v>0</v>
      </c>
      <c r="O32" s="25">
        <f>IF(OR($B32="",N($C32)=0),"",IF($E32="Every paycheck",$C32,IF(N($D32)=0,"",IF(OR(AND(DATE(YEAR(O$11),MONTH(O$11),MIN($D32,DAY(EOMONTH(O$11,0))))&gt;=O$11,DATE(YEAR(O$11),MONTH(O$11),MIN($D32,DAY(EOMONTH(O$11,0))))&lt;=(O$11+13),IF($E32="Monthly",TRUE,IF($E32="Quarterly",MOD(MONTH(O$11)-N($F32),3)=0,MONTH(O$11)=N($F32)))),AND(DATE(YEAR((O$11+13)),MONTH((O$11+13)),MIN($D32,DAY(EOMONTH((O$11+13),0))))&gt;=O$11,DATE(YEAR((O$11+13)),MONTH((O$11+13)),MIN($D32,DAY(EOMONTH((O$11+13),0))))&lt;=(O$11+13),IF($E32="Monthly",TRUE,IF($E32="Quarterly",MOD(MONTH((O$11+13))-N($F32),3)=0,MONTH((O$11+13))=N($F32))))),$C32,""))))</f>
        <v>0</v>
      </c>
      <c r="P32" s="25">
        <f>IF(OR($B32="",N($C32)=0),"",IF($E32="Every paycheck",$C32,IF(N($D32)=0,"",IF(OR(AND(DATE(YEAR(P$11),MONTH(P$11),MIN($D32,DAY(EOMONTH(P$11,0))))&gt;=P$11,DATE(YEAR(P$11),MONTH(P$11),MIN($D32,DAY(EOMONTH(P$11,0))))&lt;=(P$11+13),IF($E32="Monthly",TRUE,IF($E32="Quarterly",MOD(MONTH(P$11)-N($F32),3)=0,MONTH(P$11)=N($F32)))),AND(DATE(YEAR((P$11+13)),MONTH((P$11+13)),MIN($D32,DAY(EOMONTH((P$11+13),0))))&gt;=P$11,DATE(YEAR((P$11+13)),MONTH((P$11+13)),MIN($D32,DAY(EOMONTH((P$11+13),0))))&lt;=(P$11+13),IF($E32="Monthly",TRUE,IF($E32="Quarterly",MOD(MONTH((P$11+13))-N($F32),3)=0,MONTH((P$11+13))=N($F32))))),$C32,""))))</f>
        <v>0</v>
      </c>
      <c r="Q32" s="25">
        <f>IF(OR($B32="",N($C32)=0),"",IF($E32="Every paycheck",$C32,IF(N($D32)=0,"",IF(OR(AND(DATE(YEAR(Q$11),MONTH(Q$11),MIN($D32,DAY(EOMONTH(Q$11,0))))&gt;=Q$11,DATE(YEAR(Q$11),MONTH(Q$11),MIN($D32,DAY(EOMONTH(Q$11,0))))&lt;=(Q$11+13),IF($E32="Monthly",TRUE,IF($E32="Quarterly",MOD(MONTH(Q$11)-N($F32),3)=0,MONTH(Q$11)=N($F32)))),AND(DATE(YEAR((Q$11+13)),MONTH((Q$11+13)),MIN($D32,DAY(EOMONTH((Q$11+13),0))))&gt;=Q$11,DATE(YEAR((Q$11+13)),MONTH((Q$11+13)),MIN($D32,DAY(EOMONTH((Q$11+13),0))))&lt;=(Q$11+13),IF($E32="Monthly",TRUE,IF($E32="Quarterly",MOD(MONTH((Q$11+13))-N($F32),3)=0,MONTH((Q$11+13))=N($F32))))),$C32,""))))</f>
        <v>0</v>
      </c>
      <c r="R32" s="25">
        <f>IF(OR($B32="",N($C32)=0),"",IF($E32="Every paycheck",$C32,IF(N($D32)=0,"",IF(OR(AND(DATE(YEAR(R$11),MONTH(R$11),MIN($D32,DAY(EOMONTH(R$11,0))))&gt;=R$11,DATE(YEAR(R$11),MONTH(R$11),MIN($D32,DAY(EOMONTH(R$11,0))))&lt;=(R$11+13),IF($E32="Monthly",TRUE,IF($E32="Quarterly",MOD(MONTH(R$11)-N($F32),3)=0,MONTH(R$11)=N($F32)))),AND(DATE(YEAR((R$11+13)),MONTH((R$11+13)),MIN($D32,DAY(EOMONTH((R$11+13),0))))&gt;=R$11,DATE(YEAR((R$11+13)),MONTH((R$11+13)),MIN($D32,DAY(EOMONTH((R$11+13),0))))&lt;=(R$11+13),IF($E32="Monthly",TRUE,IF($E32="Quarterly",MOD(MONTH((R$11+13))-N($F32),3)=0,MONTH((R$11+13))=N($F32))))),$C32,""))))</f>
        <v>0</v>
      </c>
      <c r="S32" s="25">
        <f>IF(OR($B32="",N($C32)=0),"",IF($E32="Every paycheck",$C32,IF(N($D32)=0,"",IF(OR(AND(DATE(YEAR(S$11),MONTH(S$11),MIN($D32,DAY(EOMONTH(S$11,0))))&gt;=S$11,DATE(YEAR(S$11),MONTH(S$11),MIN($D32,DAY(EOMONTH(S$11,0))))&lt;=(S$11+13),IF($E32="Monthly",TRUE,IF($E32="Quarterly",MOD(MONTH(S$11)-N($F32),3)=0,MONTH(S$11)=N($F32)))),AND(DATE(YEAR((S$11+13)),MONTH((S$11+13)),MIN($D32,DAY(EOMONTH((S$11+13),0))))&gt;=S$11,DATE(YEAR((S$11+13)),MONTH((S$11+13)),MIN($D32,DAY(EOMONTH((S$11+13),0))))&lt;=(S$11+13),IF($E32="Monthly",TRUE,IF($E32="Quarterly",MOD(MONTH((S$11+13))-N($F32),3)=0,MONTH((S$11+13))=N($F32))))),$C32,""))))</f>
        <v>0</v>
      </c>
      <c r="T32" s="25">
        <f>IF(OR($B32="",N($C32)=0),"",IF($E32="Every paycheck",$C32,IF(N($D32)=0,"",IF(OR(AND(DATE(YEAR(T$11),MONTH(T$11),MIN($D32,DAY(EOMONTH(T$11,0))))&gt;=T$11,DATE(YEAR(T$11),MONTH(T$11),MIN($D32,DAY(EOMONTH(T$11,0))))&lt;=(T$11+13),IF($E32="Monthly",TRUE,IF($E32="Quarterly",MOD(MONTH(T$11)-N($F32),3)=0,MONTH(T$11)=N($F32)))),AND(DATE(YEAR((T$11+13)),MONTH((T$11+13)),MIN($D32,DAY(EOMONTH((T$11+13),0))))&gt;=T$11,DATE(YEAR((T$11+13)),MONTH((T$11+13)),MIN($D32,DAY(EOMONTH((T$11+13),0))))&lt;=(T$11+13),IF($E32="Monthly",TRUE,IF($E32="Quarterly",MOD(MONTH((T$11+13))-N($F32),3)=0,MONTH((T$11+13))=N($F32))))),$C32,""))))</f>
        <v>0</v>
      </c>
      <c r="U32" s="25">
        <f>IF(OR($B32="",N($C32)=0),"",IF($E32="Every paycheck",$C32,IF(N($D32)=0,"",IF(OR(AND(DATE(YEAR(U$11),MONTH(U$11),MIN($D32,DAY(EOMONTH(U$11,0))))&gt;=U$11,DATE(YEAR(U$11),MONTH(U$11),MIN($D32,DAY(EOMONTH(U$11,0))))&lt;=(U$11+13),IF($E32="Monthly",TRUE,IF($E32="Quarterly",MOD(MONTH(U$11)-N($F32),3)=0,MONTH(U$11)=N($F32)))),AND(DATE(YEAR((U$11+13)),MONTH((U$11+13)),MIN($D32,DAY(EOMONTH((U$11+13),0))))&gt;=U$11,DATE(YEAR((U$11+13)),MONTH((U$11+13)),MIN($D32,DAY(EOMONTH((U$11+13),0))))&lt;=(U$11+13),IF($E32="Monthly",TRUE,IF($E32="Quarterly",MOD(MONTH((U$11+13))-N($F32),3)=0,MONTH((U$11+13))=N($F32))))),$C32,""))))</f>
        <v>0</v>
      </c>
      <c r="V32" s="25">
        <f>IF(OR($B32="",N($C32)=0),"",IF($E32="Every paycheck",$C32,IF(N($D32)=0,"",IF(OR(AND(DATE(YEAR(V$11),MONTH(V$11),MIN($D32,DAY(EOMONTH(V$11,0))))&gt;=V$11,DATE(YEAR(V$11),MONTH(V$11),MIN($D32,DAY(EOMONTH(V$11,0))))&lt;=(V$11+13),IF($E32="Monthly",TRUE,IF($E32="Quarterly",MOD(MONTH(V$11)-N($F32),3)=0,MONTH(V$11)=N($F32)))),AND(DATE(YEAR((V$11+13)),MONTH((V$11+13)),MIN($D32,DAY(EOMONTH((V$11+13),0))))&gt;=V$11,DATE(YEAR((V$11+13)),MONTH((V$11+13)),MIN($D32,DAY(EOMONTH((V$11+13),0))))&lt;=(V$11+13),IF($E32="Monthly",TRUE,IF($E32="Quarterly",MOD(MONTH((V$11+13))-N($F32),3)=0,MONTH((V$11+13))=N($F32))))),$C32,""))))</f>
        <v>0</v>
      </c>
      <c r="W32" s="25">
        <f>IF(OR($B32="",N($C32)=0),"",IF($E32="Every paycheck",$C32,IF(N($D32)=0,"",IF(OR(AND(DATE(YEAR(W$11),MONTH(W$11),MIN($D32,DAY(EOMONTH(W$11,0))))&gt;=W$11,DATE(YEAR(W$11),MONTH(W$11),MIN($D32,DAY(EOMONTH(W$11,0))))&lt;=(W$11+13),IF($E32="Monthly",TRUE,IF($E32="Quarterly",MOD(MONTH(W$11)-N($F32),3)=0,MONTH(W$11)=N($F32)))),AND(DATE(YEAR((W$11+13)),MONTH((W$11+13)),MIN($D32,DAY(EOMONTH((W$11+13),0))))&gt;=W$11,DATE(YEAR((W$11+13)),MONTH((W$11+13)),MIN($D32,DAY(EOMONTH((W$11+13),0))))&lt;=(W$11+13),IF($E32="Monthly",TRUE,IF($E32="Quarterly",MOD(MONTH((W$11+13))-N($F32),3)=0,MONTH((W$11+13))=N($F32))))),$C32,""))))</f>
        <v>0</v>
      </c>
      <c r="X32" s="25">
        <f>IF(OR($B32="",N($C32)=0),"",IF($E32="Every paycheck",$C32,IF(N($D32)=0,"",IF(OR(AND(DATE(YEAR(X$11),MONTH(X$11),MIN($D32,DAY(EOMONTH(X$11,0))))&gt;=X$11,DATE(YEAR(X$11),MONTH(X$11),MIN($D32,DAY(EOMONTH(X$11,0))))&lt;=(X$11+13),IF($E32="Monthly",TRUE,IF($E32="Quarterly",MOD(MONTH(X$11)-N($F32),3)=0,MONTH(X$11)=N($F32)))),AND(DATE(YEAR((X$11+13)),MONTH((X$11+13)),MIN($D32,DAY(EOMONTH((X$11+13),0))))&gt;=X$11,DATE(YEAR((X$11+13)),MONTH((X$11+13)),MIN($D32,DAY(EOMONTH((X$11+13),0))))&lt;=(X$11+13),IF($E32="Monthly",TRUE,IF($E32="Quarterly",MOD(MONTH((X$11+13))-N($F32),3)=0,MONTH((X$11+13))=N($F32))))),$C32,""))))</f>
        <v>0</v>
      </c>
      <c r="Y32" s="25">
        <f>IF(OR($B32="",N($C32)=0),"",IF($E32="Every paycheck",$C32,IF(N($D32)=0,"",IF(OR(AND(DATE(YEAR(Y$11),MONTH(Y$11),MIN($D32,DAY(EOMONTH(Y$11,0))))&gt;=Y$11,DATE(YEAR(Y$11),MONTH(Y$11),MIN($D32,DAY(EOMONTH(Y$11,0))))&lt;=(Y$11+13),IF($E32="Monthly",TRUE,IF($E32="Quarterly",MOD(MONTH(Y$11)-N($F32),3)=0,MONTH(Y$11)=N($F32)))),AND(DATE(YEAR((Y$11+13)),MONTH((Y$11+13)),MIN($D32,DAY(EOMONTH((Y$11+13),0))))&gt;=Y$11,DATE(YEAR((Y$11+13)),MONTH((Y$11+13)),MIN($D32,DAY(EOMONTH((Y$11+13),0))))&lt;=(Y$11+13),IF($E32="Monthly",TRUE,IF($E32="Quarterly",MOD(MONTH((Y$11+13))-N($F32),3)=0,MONTH((Y$11+13))=N($F32))))),$C32,""))))</f>
        <v>0</v>
      </c>
      <c r="Z32" s="25">
        <f>IF(OR($B32="",N($C32)=0),"",IF($E32="Every paycheck",$C32,IF(N($D32)=0,"",IF(OR(AND(DATE(YEAR(Z$11),MONTH(Z$11),MIN($D32,DAY(EOMONTH(Z$11,0))))&gt;=Z$11,DATE(YEAR(Z$11),MONTH(Z$11),MIN($D32,DAY(EOMONTH(Z$11,0))))&lt;=(Z$11+13),IF($E32="Monthly",TRUE,IF($E32="Quarterly",MOD(MONTH(Z$11)-N($F32),3)=0,MONTH(Z$11)=N($F32)))),AND(DATE(YEAR((Z$11+13)),MONTH((Z$11+13)),MIN($D32,DAY(EOMONTH((Z$11+13),0))))&gt;=Z$11,DATE(YEAR((Z$11+13)),MONTH((Z$11+13)),MIN($D32,DAY(EOMONTH((Z$11+13),0))))&lt;=(Z$11+13),IF($E32="Monthly",TRUE,IF($E32="Quarterly",MOD(MONTH((Z$11+13))-N($F32),3)=0,MONTH((Z$11+13))=N($F32))))),$C32,""))))</f>
        <v>0</v>
      </c>
      <c r="AA32" s="25">
        <f>IF(OR($B32="",N($C32)=0),"",IF($E32="Every paycheck",$C32,IF(N($D32)=0,"",IF(OR(AND(DATE(YEAR(AA$11),MONTH(AA$11),MIN($D32,DAY(EOMONTH(AA$11,0))))&gt;=AA$11,DATE(YEAR(AA$11),MONTH(AA$11),MIN($D32,DAY(EOMONTH(AA$11,0))))&lt;=(AA$11+13),IF($E32="Monthly",TRUE,IF($E32="Quarterly",MOD(MONTH(AA$11)-N($F32),3)=0,MONTH(AA$11)=N($F32)))),AND(DATE(YEAR((AA$11+13)),MONTH((AA$11+13)),MIN($D32,DAY(EOMONTH((AA$11+13),0))))&gt;=AA$11,DATE(YEAR((AA$11+13)),MONTH((AA$11+13)),MIN($D32,DAY(EOMONTH((AA$11+13),0))))&lt;=(AA$11+13),IF($E32="Monthly",TRUE,IF($E32="Quarterly",MOD(MONTH((AA$11+13))-N($F32),3)=0,MONTH((AA$11+13))=N($F32))))),$C32,""))))</f>
        <v>0</v>
      </c>
      <c r="AB32" s="25">
        <f>IF(OR($B32="",N($C32)=0),"",IF($E32="Every paycheck",$C32,IF(N($D32)=0,"",IF(OR(AND(DATE(YEAR(AB$11),MONTH(AB$11),MIN($D32,DAY(EOMONTH(AB$11,0))))&gt;=AB$11,DATE(YEAR(AB$11),MONTH(AB$11),MIN($D32,DAY(EOMONTH(AB$11,0))))&lt;=(AB$11+13),IF($E32="Monthly",TRUE,IF($E32="Quarterly",MOD(MONTH(AB$11)-N($F32),3)=0,MONTH(AB$11)=N($F32)))),AND(DATE(YEAR((AB$11+13)),MONTH((AB$11+13)),MIN($D32,DAY(EOMONTH((AB$11+13),0))))&gt;=AB$11,DATE(YEAR((AB$11+13)),MONTH((AB$11+13)),MIN($D32,DAY(EOMONTH((AB$11+13),0))))&lt;=(AB$11+13),IF($E32="Monthly",TRUE,IF($E32="Quarterly",MOD(MONTH((AB$11+13))-N($F32),3)=0,MONTH((AB$11+13))=N($F32))))),$C32,""))))</f>
        <v>0</v>
      </c>
      <c r="AC32" s="25">
        <f>IF(OR($B32="",N($C32)=0),"",IF($E32="Every paycheck",$C32,IF(N($D32)=0,"",IF(OR(AND(DATE(YEAR(AC$11),MONTH(AC$11),MIN($D32,DAY(EOMONTH(AC$11,0))))&gt;=AC$11,DATE(YEAR(AC$11),MONTH(AC$11),MIN($D32,DAY(EOMONTH(AC$11,0))))&lt;=(AC$11+13),IF($E32="Monthly",TRUE,IF($E32="Quarterly",MOD(MONTH(AC$11)-N($F32),3)=0,MONTH(AC$11)=N($F32)))),AND(DATE(YEAR((AC$11+13)),MONTH((AC$11+13)),MIN($D32,DAY(EOMONTH((AC$11+13),0))))&gt;=AC$11,DATE(YEAR((AC$11+13)),MONTH((AC$11+13)),MIN($D32,DAY(EOMONTH((AC$11+13),0))))&lt;=(AC$11+13),IF($E32="Monthly",TRUE,IF($E32="Quarterly",MOD(MONTH((AC$11+13))-N($F32),3)=0,MONTH((AC$11+13))=N($F32))))),$C32,""))))</f>
        <v>0</v>
      </c>
      <c r="AD32" s="25">
        <f>IF(OR($B32="",N($C32)=0),"",IF($E32="Every paycheck",$C32,IF(N($D32)=0,"",IF(OR(AND(DATE(YEAR(AD$11),MONTH(AD$11),MIN($D32,DAY(EOMONTH(AD$11,0))))&gt;=AD$11,DATE(YEAR(AD$11),MONTH(AD$11),MIN($D32,DAY(EOMONTH(AD$11,0))))&lt;=(AD$11+13),IF($E32="Monthly",TRUE,IF($E32="Quarterly",MOD(MONTH(AD$11)-N($F32),3)=0,MONTH(AD$11)=N($F32)))),AND(DATE(YEAR((AD$11+13)),MONTH((AD$11+13)),MIN($D32,DAY(EOMONTH((AD$11+13),0))))&gt;=AD$11,DATE(YEAR((AD$11+13)),MONTH((AD$11+13)),MIN($D32,DAY(EOMONTH((AD$11+13),0))))&lt;=(AD$11+13),IF($E32="Monthly",TRUE,IF($E32="Quarterly",MOD(MONTH((AD$11+13))-N($F32),3)=0,MONTH((AD$11+13))=N($F32))))),$C32,""))))</f>
        <v>0</v>
      </c>
      <c r="AE32" s="25">
        <f>IF(OR($B32="",N($C32)=0),"",IF($E32="Every paycheck",$C32,IF(N($D32)=0,"",IF(OR(AND(DATE(YEAR(AE$11),MONTH(AE$11),MIN($D32,DAY(EOMONTH(AE$11,0))))&gt;=AE$11,DATE(YEAR(AE$11),MONTH(AE$11),MIN($D32,DAY(EOMONTH(AE$11,0))))&lt;=(AE$11+13),IF($E32="Monthly",TRUE,IF($E32="Quarterly",MOD(MONTH(AE$11)-N($F32),3)=0,MONTH(AE$11)=N($F32)))),AND(DATE(YEAR((AE$11+13)),MONTH((AE$11+13)),MIN($D32,DAY(EOMONTH((AE$11+13),0))))&gt;=AE$11,DATE(YEAR((AE$11+13)),MONTH((AE$11+13)),MIN($D32,DAY(EOMONTH((AE$11+13),0))))&lt;=(AE$11+13),IF($E32="Monthly",TRUE,IF($E32="Quarterly",MOD(MONTH((AE$11+13))-N($F32),3)=0,MONTH((AE$11+13))=N($F32))))),$C32,""))))</f>
        <v>0</v>
      </c>
      <c r="AF32" s="25">
        <f>IF(OR($B32="",N($C32)=0),"",IF($E32="Every paycheck",$C32,IF(N($D32)=0,"",IF(OR(AND(DATE(YEAR(AF$11),MONTH(AF$11),MIN($D32,DAY(EOMONTH(AF$11,0))))&gt;=AF$11,DATE(YEAR(AF$11),MONTH(AF$11),MIN($D32,DAY(EOMONTH(AF$11,0))))&lt;=(AF$11+13),IF($E32="Monthly",TRUE,IF($E32="Quarterly",MOD(MONTH(AF$11)-N($F32),3)=0,MONTH(AF$11)=N($F32)))),AND(DATE(YEAR((AF$11+13)),MONTH((AF$11+13)),MIN($D32,DAY(EOMONTH((AF$11+13),0))))&gt;=AF$11,DATE(YEAR((AF$11+13)),MONTH((AF$11+13)),MIN($D32,DAY(EOMONTH((AF$11+13),0))))&lt;=(AF$11+13),IF($E32="Monthly",TRUE,IF($E32="Quarterly",MOD(MONTH((AF$11+13))-N($F32),3)=0,MONTH((AF$11+13))=N($F32))))),$C32,""))))</f>
        <v>0</v>
      </c>
      <c r="AG32" s="25">
        <f>IF(OR($B32="",N($C32)=0),"",IF($E32="Every paycheck",$C32,IF(N($D32)=0,"",IF(OR(AND(DATE(YEAR(AG$11),MONTH(AG$11),MIN($D32,DAY(EOMONTH(AG$11,0))))&gt;=AG$11,DATE(YEAR(AG$11),MONTH(AG$11),MIN($D32,DAY(EOMONTH(AG$11,0))))&lt;=(AG$11+13),IF($E32="Monthly",TRUE,IF($E32="Quarterly",MOD(MONTH(AG$11)-N($F32),3)=0,MONTH(AG$11)=N($F32)))),AND(DATE(YEAR((AG$11+13)),MONTH((AG$11+13)),MIN($D32,DAY(EOMONTH((AG$11+13),0))))&gt;=AG$11,DATE(YEAR((AG$11+13)),MONTH((AG$11+13)),MIN($D32,DAY(EOMONTH((AG$11+13),0))))&lt;=(AG$11+13),IF($E32="Monthly",TRUE,IF($E32="Quarterly",MOD(MONTH((AG$11+13))-N($F32),3)=0,MONTH((AG$11+13))=N($F32))))),$C32,""))))</f>
        <v>0</v>
      </c>
      <c r="AH32" s="25">
        <f>IF(OR($B32="",N($C32)=0),"",IF($E32="Every paycheck",$C32,IF(N($D32)=0,"",IF(OR(AND(DATE(YEAR(AH$11),MONTH(AH$11),MIN($D32,DAY(EOMONTH(AH$11,0))))&gt;=AH$11,DATE(YEAR(AH$11),MONTH(AH$11),MIN($D32,DAY(EOMONTH(AH$11,0))))&lt;=(AH$11+13),IF($E32="Monthly",TRUE,IF($E32="Quarterly",MOD(MONTH(AH$11)-N($F32),3)=0,MONTH(AH$11)=N($F32)))),AND(DATE(YEAR((AH$11+13)),MONTH((AH$11+13)),MIN($D32,DAY(EOMONTH((AH$11+13),0))))&gt;=AH$11,DATE(YEAR((AH$11+13)),MONTH((AH$11+13)),MIN($D32,DAY(EOMONTH((AH$11+13),0))))&lt;=(AH$11+13),IF($E32="Monthly",TRUE,IF($E32="Quarterly",MOD(MONTH((AH$11+13))-N($F32),3)=0,MONTH((AH$11+13))=N($F32))))),$C32,""))))</f>
        <v>0</v>
      </c>
    </row>
    <row r="33" spans="2:34">
      <c r="B33" s="26"/>
      <c r="C33" s="22"/>
      <c r="D33" s="23"/>
      <c r="E33" s="24"/>
      <c r="F33" s="23"/>
      <c r="I33" s="25">
        <f>IF(OR($B33="",N($C33)=0),"",IF($E33="Every paycheck",$C33,IF(N($D33)=0,"",IF(OR(AND(DATE(YEAR(I$11),MONTH(I$11),MIN($D33,DAY(EOMONTH(I$11,0))))&gt;=I$11,DATE(YEAR(I$11),MONTH(I$11),MIN($D33,DAY(EOMONTH(I$11,0))))&lt;=(I$11+13),IF($E33="Monthly",TRUE,IF($E33="Quarterly",MOD(MONTH(I$11)-N($F33),3)=0,MONTH(I$11)=N($F33)))),AND(DATE(YEAR((I$11+13)),MONTH((I$11+13)),MIN($D33,DAY(EOMONTH((I$11+13),0))))&gt;=I$11,DATE(YEAR((I$11+13)),MONTH((I$11+13)),MIN($D33,DAY(EOMONTH((I$11+13),0))))&lt;=(I$11+13),IF($E33="Monthly",TRUE,IF($E33="Quarterly",MOD(MONTH((I$11+13))-N($F33),3)=0,MONTH((I$11+13))=N($F33))))),$C33,""))))</f>
        <v>0</v>
      </c>
      <c r="J33" s="25">
        <f>IF(OR($B33="",N($C33)=0),"",IF($E33="Every paycheck",$C33,IF(N($D33)=0,"",IF(OR(AND(DATE(YEAR(J$11),MONTH(J$11),MIN($D33,DAY(EOMONTH(J$11,0))))&gt;=J$11,DATE(YEAR(J$11),MONTH(J$11),MIN($D33,DAY(EOMONTH(J$11,0))))&lt;=(J$11+13),IF($E33="Monthly",TRUE,IF($E33="Quarterly",MOD(MONTH(J$11)-N($F33),3)=0,MONTH(J$11)=N($F33)))),AND(DATE(YEAR((J$11+13)),MONTH((J$11+13)),MIN($D33,DAY(EOMONTH((J$11+13),0))))&gt;=J$11,DATE(YEAR((J$11+13)),MONTH((J$11+13)),MIN($D33,DAY(EOMONTH((J$11+13),0))))&lt;=(J$11+13),IF($E33="Monthly",TRUE,IF($E33="Quarterly",MOD(MONTH((J$11+13))-N($F33),3)=0,MONTH((J$11+13))=N($F33))))),$C33,""))))</f>
        <v>0</v>
      </c>
      <c r="K33" s="25">
        <f>IF(OR($B33="",N($C33)=0),"",IF($E33="Every paycheck",$C33,IF(N($D33)=0,"",IF(OR(AND(DATE(YEAR(K$11),MONTH(K$11),MIN($D33,DAY(EOMONTH(K$11,0))))&gt;=K$11,DATE(YEAR(K$11),MONTH(K$11),MIN($D33,DAY(EOMONTH(K$11,0))))&lt;=(K$11+13),IF($E33="Monthly",TRUE,IF($E33="Quarterly",MOD(MONTH(K$11)-N($F33),3)=0,MONTH(K$11)=N($F33)))),AND(DATE(YEAR((K$11+13)),MONTH((K$11+13)),MIN($D33,DAY(EOMONTH((K$11+13),0))))&gt;=K$11,DATE(YEAR((K$11+13)),MONTH((K$11+13)),MIN($D33,DAY(EOMONTH((K$11+13),0))))&lt;=(K$11+13),IF($E33="Monthly",TRUE,IF($E33="Quarterly",MOD(MONTH((K$11+13))-N($F33),3)=0,MONTH((K$11+13))=N($F33))))),$C33,""))))</f>
        <v>0</v>
      </c>
      <c r="L33" s="25">
        <f>IF(OR($B33="",N($C33)=0),"",IF($E33="Every paycheck",$C33,IF(N($D33)=0,"",IF(OR(AND(DATE(YEAR(L$11),MONTH(L$11),MIN($D33,DAY(EOMONTH(L$11,0))))&gt;=L$11,DATE(YEAR(L$11),MONTH(L$11),MIN($D33,DAY(EOMONTH(L$11,0))))&lt;=(L$11+13),IF($E33="Monthly",TRUE,IF($E33="Quarterly",MOD(MONTH(L$11)-N($F33),3)=0,MONTH(L$11)=N($F33)))),AND(DATE(YEAR((L$11+13)),MONTH((L$11+13)),MIN($D33,DAY(EOMONTH((L$11+13),0))))&gt;=L$11,DATE(YEAR((L$11+13)),MONTH((L$11+13)),MIN($D33,DAY(EOMONTH((L$11+13),0))))&lt;=(L$11+13),IF($E33="Monthly",TRUE,IF($E33="Quarterly",MOD(MONTH((L$11+13))-N($F33),3)=0,MONTH((L$11+13))=N($F33))))),$C33,""))))</f>
        <v>0</v>
      </c>
      <c r="M33" s="25">
        <f>IF(OR($B33="",N($C33)=0),"",IF($E33="Every paycheck",$C33,IF(N($D33)=0,"",IF(OR(AND(DATE(YEAR(M$11),MONTH(M$11),MIN($D33,DAY(EOMONTH(M$11,0))))&gt;=M$11,DATE(YEAR(M$11),MONTH(M$11),MIN($D33,DAY(EOMONTH(M$11,0))))&lt;=(M$11+13),IF($E33="Monthly",TRUE,IF($E33="Quarterly",MOD(MONTH(M$11)-N($F33),3)=0,MONTH(M$11)=N($F33)))),AND(DATE(YEAR((M$11+13)),MONTH((M$11+13)),MIN($D33,DAY(EOMONTH((M$11+13),0))))&gt;=M$11,DATE(YEAR((M$11+13)),MONTH((M$11+13)),MIN($D33,DAY(EOMONTH((M$11+13),0))))&lt;=(M$11+13),IF($E33="Monthly",TRUE,IF($E33="Quarterly",MOD(MONTH((M$11+13))-N($F33),3)=0,MONTH((M$11+13))=N($F33))))),$C33,""))))</f>
        <v>0</v>
      </c>
      <c r="N33" s="25">
        <f>IF(OR($B33="",N($C33)=0),"",IF($E33="Every paycheck",$C33,IF(N($D33)=0,"",IF(OR(AND(DATE(YEAR(N$11),MONTH(N$11),MIN($D33,DAY(EOMONTH(N$11,0))))&gt;=N$11,DATE(YEAR(N$11),MONTH(N$11),MIN($D33,DAY(EOMONTH(N$11,0))))&lt;=(N$11+13),IF($E33="Monthly",TRUE,IF($E33="Quarterly",MOD(MONTH(N$11)-N($F33),3)=0,MONTH(N$11)=N($F33)))),AND(DATE(YEAR((N$11+13)),MONTH((N$11+13)),MIN($D33,DAY(EOMONTH((N$11+13),0))))&gt;=N$11,DATE(YEAR((N$11+13)),MONTH((N$11+13)),MIN($D33,DAY(EOMONTH((N$11+13),0))))&lt;=(N$11+13),IF($E33="Monthly",TRUE,IF($E33="Quarterly",MOD(MONTH((N$11+13))-N($F33),3)=0,MONTH((N$11+13))=N($F33))))),$C33,""))))</f>
        <v>0</v>
      </c>
      <c r="O33" s="25">
        <f>IF(OR($B33="",N($C33)=0),"",IF($E33="Every paycheck",$C33,IF(N($D33)=0,"",IF(OR(AND(DATE(YEAR(O$11),MONTH(O$11),MIN($D33,DAY(EOMONTH(O$11,0))))&gt;=O$11,DATE(YEAR(O$11),MONTH(O$11),MIN($D33,DAY(EOMONTH(O$11,0))))&lt;=(O$11+13),IF($E33="Monthly",TRUE,IF($E33="Quarterly",MOD(MONTH(O$11)-N($F33),3)=0,MONTH(O$11)=N($F33)))),AND(DATE(YEAR((O$11+13)),MONTH((O$11+13)),MIN($D33,DAY(EOMONTH((O$11+13),0))))&gt;=O$11,DATE(YEAR((O$11+13)),MONTH((O$11+13)),MIN($D33,DAY(EOMONTH((O$11+13),0))))&lt;=(O$11+13),IF($E33="Monthly",TRUE,IF($E33="Quarterly",MOD(MONTH((O$11+13))-N($F33),3)=0,MONTH((O$11+13))=N($F33))))),$C33,""))))</f>
        <v>0</v>
      </c>
      <c r="P33" s="25">
        <f>IF(OR($B33="",N($C33)=0),"",IF($E33="Every paycheck",$C33,IF(N($D33)=0,"",IF(OR(AND(DATE(YEAR(P$11),MONTH(P$11),MIN($D33,DAY(EOMONTH(P$11,0))))&gt;=P$11,DATE(YEAR(P$11),MONTH(P$11),MIN($D33,DAY(EOMONTH(P$11,0))))&lt;=(P$11+13),IF($E33="Monthly",TRUE,IF($E33="Quarterly",MOD(MONTH(P$11)-N($F33),3)=0,MONTH(P$11)=N($F33)))),AND(DATE(YEAR((P$11+13)),MONTH((P$11+13)),MIN($D33,DAY(EOMONTH((P$11+13),0))))&gt;=P$11,DATE(YEAR((P$11+13)),MONTH((P$11+13)),MIN($D33,DAY(EOMONTH((P$11+13),0))))&lt;=(P$11+13),IF($E33="Monthly",TRUE,IF($E33="Quarterly",MOD(MONTH((P$11+13))-N($F33),3)=0,MONTH((P$11+13))=N($F33))))),$C33,""))))</f>
        <v>0</v>
      </c>
      <c r="Q33" s="25">
        <f>IF(OR($B33="",N($C33)=0),"",IF($E33="Every paycheck",$C33,IF(N($D33)=0,"",IF(OR(AND(DATE(YEAR(Q$11),MONTH(Q$11),MIN($D33,DAY(EOMONTH(Q$11,0))))&gt;=Q$11,DATE(YEAR(Q$11),MONTH(Q$11),MIN($D33,DAY(EOMONTH(Q$11,0))))&lt;=(Q$11+13),IF($E33="Monthly",TRUE,IF($E33="Quarterly",MOD(MONTH(Q$11)-N($F33),3)=0,MONTH(Q$11)=N($F33)))),AND(DATE(YEAR((Q$11+13)),MONTH((Q$11+13)),MIN($D33,DAY(EOMONTH((Q$11+13),0))))&gt;=Q$11,DATE(YEAR((Q$11+13)),MONTH((Q$11+13)),MIN($D33,DAY(EOMONTH((Q$11+13),0))))&lt;=(Q$11+13),IF($E33="Monthly",TRUE,IF($E33="Quarterly",MOD(MONTH((Q$11+13))-N($F33),3)=0,MONTH((Q$11+13))=N($F33))))),$C33,""))))</f>
        <v>0</v>
      </c>
      <c r="R33" s="25">
        <f>IF(OR($B33="",N($C33)=0),"",IF($E33="Every paycheck",$C33,IF(N($D33)=0,"",IF(OR(AND(DATE(YEAR(R$11),MONTH(R$11),MIN($D33,DAY(EOMONTH(R$11,0))))&gt;=R$11,DATE(YEAR(R$11),MONTH(R$11),MIN($D33,DAY(EOMONTH(R$11,0))))&lt;=(R$11+13),IF($E33="Monthly",TRUE,IF($E33="Quarterly",MOD(MONTH(R$11)-N($F33),3)=0,MONTH(R$11)=N($F33)))),AND(DATE(YEAR((R$11+13)),MONTH((R$11+13)),MIN($D33,DAY(EOMONTH((R$11+13),0))))&gt;=R$11,DATE(YEAR((R$11+13)),MONTH((R$11+13)),MIN($D33,DAY(EOMONTH((R$11+13),0))))&lt;=(R$11+13),IF($E33="Monthly",TRUE,IF($E33="Quarterly",MOD(MONTH((R$11+13))-N($F33),3)=0,MONTH((R$11+13))=N($F33))))),$C33,""))))</f>
        <v>0</v>
      </c>
      <c r="S33" s="25">
        <f>IF(OR($B33="",N($C33)=0),"",IF($E33="Every paycheck",$C33,IF(N($D33)=0,"",IF(OR(AND(DATE(YEAR(S$11),MONTH(S$11),MIN($D33,DAY(EOMONTH(S$11,0))))&gt;=S$11,DATE(YEAR(S$11),MONTH(S$11),MIN($D33,DAY(EOMONTH(S$11,0))))&lt;=(S$11+13),IF($E33="Monthly",TRUE,IF($E33="Quarterly",MOD(MONTH(S$11)-N($F33),3)=0,MONTH(S$11)=N($F33)))),AND(DATE(YEAR((S$11+13)),MONTH((S$11+13)),MIN($D33,DAY(EOMONTH((S$11+13),0))))&gt;=S$11,DATE(YEAR((S$11+13)),MONTH((S$11+13)),MIN($D33,DAY(EOMONTH((S$11+13),0))))&lt;=(S$11+13),IF($E33="Monthly",TRUE,IF($E33="Quarterly",MOD(MONTH((S$11+13))-N($F33),3)=0,MONTH((S$11+13))=N($F33))))),$C33,""))))</f>
        <v>0</v>
      </c>
      <c r="T33" s="25">
        <f>IF(OR($B33="",N($C33)=0),"",IF($E33="Every paycheck",$C33,IF(N($D33)=0,"",IF(OR(AND(DATE(YEAR(T$11),MONTH(T$11),MIN($D33,DAY(EOMONTH(T$11,0))))&gt;=T$11,DATE(YEAR(T$11),MONTH(T$11),MIN($D33,DAY(EOMONTH(T$11,0))))&lt;=(T$11+13),IF($E33="Monthly",TRUE,IF($E33="Quarterly",MOD(MONTH(T$11)-N($F33),3)=0,MONTH(T$11)=N($F33)))),AND(DATE(YEAR((T$11+13)),MONTH((T$11+13)),MIN($D33,DAY(EOMONTH((T$11+13),0))))&gt;=T$11,DATE(YEAR((T$11+13)),MONTH((T$11+13)),MIN($D33,DAY(EOMONTH((T$11+13),0))))&lt;=(T$11+13),IF($E33="Monthly",TRUE,IF($E33="Quarterly",MOD(MONTH((T$11+13))-N($F33),3)=0,MONTH((T$11+13))=N($F33))))),$C33,""))))</f>
        <v>0</v>
      </c>
      <c r="U33" s="25">
        <f>IF(OR($B33="",N($C33)=0),"",IF($E33="Every paycheck",$C33,IF(N($D33)=0,"",IF(OR(AND(DATE(YEAR(U$11),MONTH(U$11),MIN($D33,DAY(EOMONTH(U$11,0))))&gt;=U$11,DATE(YEAR(U$11),MONTH(U$11),MIN($D33,DAY(EOMONTH(U$11,0))))&lt;=(U$11+13),IF($E33="Monthly",TRUE,IF($E33="Quarterly",MOD(MONTH(U$11)-N($F33),3)=0,MONTH(U$11)=N($F33)))),AND(DATE(YEAR((U$11+13)),MONTH((U$11+13)),MIN($D33,DAY(EOMONTH((U$11+13),0))))&gt;=U$11,DATE(YEAR((U$11+13)),MONTH((U$11+13)),MIN($D33,DAY(EOMONTH((U$11+13),0))))&lt;=(U$11+13),IF($E33="Monthly",TRUE,IF($E33="Quarterly",MOD(MONTH((U$11+13))-N($F33),3)=0,MONTH((U$11+13))=N($F33))))),$C33,""))))</f>
        <v>0</v>
      </c>
      <c r="V33" s="25">
        <f>IF(OR($B33="",N($C33)=0),"",IF($E33="Every paycheck",$C33,IF(N($D33)=0,"",IF(OR(AND(DATE(YEAR(V$11),MONTH(V$11),MIN($D33,DAY(EOMONTH(V$11,0))))&gt;=V$11,DATE(YEAR(V$11),MONTH(V$11),MIN($D33,DAY(EOMONTH(V$11,0))))&lt;=(V$11+13),IF($E33="Monthly",TRUE,IF($E33="Quarterly",MOD(MONTH(V$11)-N($F33),3)=0,MONTH(V$11)=N($F33)))),AND(DATE(YEAR((V$11+13)),MONTH((V$11+13)),MIN($D33,DAY(EOMONTH((V$11+13),0))))&gt;=V$11,DATE(YEAR((V$11+13)),MONTH((V$11+13)),MIN($D33,DAY(EOMONTH((V$11+13),0))))&lt;=(V$11+13),IF($E33="Monthly",TRUE,IF($E33="Quarterly",MOD(MONTH((V$11+13))-N($F33),3)=0,MONTH((V$11+13))=N($F33))))),$C33,""))))</f>
        <v>0</v>
      </c>
      <c r="W33" s="25">
        <f>IF(OR($B33="",N($C33)=0),"",IF($E33="Every paycheck",$C33,IF(N($D33)=0,"",IF(OR(AND(DATE(YEAR(W$11),MONTH(W$11),MIN($D33,DAY(EOMONTH(W$11,0))))&gt;=W$11,DATE(YEAR(W$11),MONTH(W$11),MIN($D33,DAY(EOMONTH(W$11,0))))&lt;=(W$11+13),IF($E33="Monthly",TRUE,IF($E33="Quarterly",MOD(MONTH(W$11)-N($F33),3)=0,MONTH(W$11)=N($F33)))),AND(DATE(YEAR((W$11+13)),MONTH((W$11+13)),MIN($D33,DAY(EOMONTH((W$11+13),0))))&gt;=W$11,DATE(YEAR((W$11+13)),MONTH((W$11+13)),MIN($D33,DAY(EOMONTH((W$11+13),0))))&lt;=(W$11+13),IF($E33="Monthly",TRUE,IF($E33="Quarterly",MOD(MONTH((W$11+13))-N($F33),3)=0,MONTH((W$11+13))=N($F33))))),$C33,""))))</f>
        <v>0</v>
      </c>
      <c r="X33" s="25">
        <f>IF(OR($B33="",N($C33)=0),"",IF($E33="Every paycheck",$C33,IF(N($D33)=0,"",IF(OR(AND(DATE(YEAR(X$11),MONTH(X$11),MIN($D33,DAY(EOMONTH(X$11,0))))&gt;=X$11,DATE(YEAR(X$11),MONTH(X$11),MIN($D33,DAY(EOMONTH(X$11,0))))&lt;=(X$11+13),IF($E33="Monthly",TRUE,IF($E33="Quarterly",MOD(MONTH(X$11)-N($F33),3)=0,MONTH(X$11)=N($F33)))),AND(DATE(YEAR((X$11+13)),MONTH((X$11+13)),MIN($D33,DAY(EOMONTH((X$11+13),0))))&gt;=X$11,DATE(YEAR((X$11+13)),MONTH((X$11+13)),MIN($D33,DAY(EOMONTH((X$11+13),0))))&lt;=(X$11+13),IF($E33="Monthly",TRUE,IF($E33="Quarterly",MOD(MONTH((X$11+13))-N($F33),3)=0,MONTH((X$11+13))=N($F33))))),$C33,""))))</f>
        <v>0</v>
      </c>
      <c r="Y33" s="25">
        <f>IF(OR($B33="",N($C33)=0),"",IF($E33="Every paycheck",$C33,IF(N($D33)=0,"",IF(OR(AND(DATE(YEAR(Y$11),MONTH(Y$11),MIN($D33,DAY(EOMONTH(Y$11,0))))&gt;=Y$11,DATE(YEAR(Y$11),MONTH(Y$11),MIN($D33,DAY(EOMONTH(Y$11,0))))&lt;=(Y$11+13),IF($E33="Monthly",TRUE,IF($E33="Quarterly",MOD(MONTH(Y$11)-N($F33),3)=0,MONTH(Y$11)=N($F33)))),AND(DATE(YEAR((Y$11+13)),MONTH((Y$11+13)),MIN($D33,DAY(EOMONTH((Y$11+13),0))))&gt;=Y$11,DATE(YEAR((Y$11+13)),MONTH((Y$11+13)),MIN($D33,DAY(EOMONTH((Y$11+13),0))))&lt;=(Y$11+13),IF($E33="Monthly",TRUE,IF($E33="Quarterly",MOD(MONTH((Y$11+13))-N($F33),3)=0,MONTH((Y$11+13))=N($F33))))),$C33,""))))</f>
        <v>0</v>
      </c>
      <c r="Z33" s="25">
        <f>IF(OR($B33="",N($C33)=0),"",IF($E33="Every paycheck",$C33,IF(N($D33)=0,"",IF(OR(AND(DATE(YEAR(Z$11),MONTH(Z$11),MIN($D33,DAY(EOMONTH(Z$11,0))))&gt;=Z$11,DATE(YEAR(Z$11),MONTH(Z$11),MIN($D33,DAY(EOMONTH(Z$11,0))))&lt;=(Z$11+13),IF($E33="Monthly",TRUE,IF($E33="Quarterly",MOD(MONTH(Z$11)-N($F33),3)=0,MONTH(Z$11)=N($F33)))),AND(DATE(YEAR((Z$11+13)),MONTH((Z$11+13)),MIN($D33,DAY(EOMONTH((Z$11+13),0))))&gt;=Z$11,DATE(YEAR((Z$11+13)),MONTH((Z$11+13)),MIN($D33,DAY(EOMONTH((Z$11+13),0))))&lt;=(Z$11+13),IF($E33="Monthly",TRUE,IF($E33="Quarterly",MOD(MONTH((Z$11+13))-N($F33),3)=0,MONTH((Z$11+13))=N($F33))))),$C33,""))))</f>
        <v>0</v>
      </c>
      <c r="AA33" s="25">
        <f>IF(OR($B33="",N($C33)=0),"",IF($E33="Every paycheck",$C33,IF(N($D33)=0,"",IF(OR(AND(DATE(YEAR(AA$11),MONTH(AA$11),MIN($D33,DAY(EOMONTH(AA$11,0))))&gt;=AA$11,DATE(YEAR(AA$11),MONTH(AA$11),MIN($D33,DAY(EOMONTH(AA$11,0))))&lt;=(AA$11+13),IF($E33="Monthly",TRUE,IF($E33="Quarterly",MOD(MONTH(AA$11)-N($F33),3)=0,MONTH(AA$11)=N($F33)))),AND(DATE(YEAR((AA$11+13)),MONTH((AA$11+13)),MIN($D33,DAY(EOMONTH((AA$11+13),0))))&gt;=AA$11,DATE(YEAR((AA$11+13)),MONTH((AA$11+13)),MIN($D33,DAY(EOMONTH((AA$11+13),0))))&lt;=(AA$11+13),IF($E33="Monthly",TRUE,IF($E33="Quarterly",MOD(MONTH((AA$11+13))-N($F33),3)=0,MONTH((AA$11+13))=N($F33))))),$C33,""))))</f>
        <v>0</v>
      </c>
      <c r="AB33" s="25">
        <f>IF(OR($B33="",N($C33)=0),"",IF($E33="Every paycheck",$C33,IF(N($D33)=0,"",IF(OR(AND(DATE(YEAR(AB$11),MONTH(AB$11),MIN($D33,DAY(EOMONTH(AB$11,0))))&gt;=AB$11,DATE(YEAR(AB$11),MONTH(AB$11),MIN($D33,DAY(EOMONTH(AB$11,0))))&lt;=(AB$11+13),IF($E33="Monthly",TRUE,IF($E33="Quarterly",MOD(MONTH(AB$11)-N($F33),3)=0,MONTH(AB$11)=N($F33)))),AND(DATE(YEAR((AB$11+13)),MONTH((AB$11+13)),MIN($D33,DAY(EOMONTH((AB$11+13),0))))&gt;=AB$11,DATE(YEAR((AB$11+13)),MONTH((AB$11+13)),MIN($D33,DAY(EOMONTH((AB$11+13),0))))&lt;=(AB$11+13),IF($E33="Monthly",TRUE,IF($E33="Quarterly",MOD(MONTH((AB$11+13))-N($F33),3)=0,MONTH((AB$11+13))=N($F33))))),$C33,""))))</f>
        <v>0</v>
      </c>
      <c r="AC33" s="25">
        <f>IF(OR($B33="",N($C33)=0),"",IF($E33="Every paycheck",$C33,IF(N($D33)=0,"",IF(OR(AND(DATE(YEAR(AC$11),MONTH(AC$11),MIN($D33,DAY(EOMONTH(AC$11,0))))&gt;=AC$11,DATE(YEAR(AC$11),MONTH(AC$11),MIN($D33,DAY(EOMONTH(AC$11,0))))&lt;=(AC$11+13),IF($E33="Monthly",TRUE,IF($E33="Quarterly",MOD(MONTH(AC$11)-N($F33),3)=0,MONTH(AC$11)=N($F33)))),AND(DATE(YEAR((AC$11+13)),MONTH((AC$11+13)),MIN($D33,DAY(EOMONTH((AC$11+13),0))))&gt;=AC$11,DATE(YEAR((AC$11+13)),MONTH((AC$11+13)),MIN($D33,DAY(EOMONTH((AC$11+13),0))))&lt;=(AC$11+13),IF($E33="Monthly",TRUE,IF($E33="Quarterly",MOD(MONTH((AC$11+13))-N($F33),3)=0,MONTH((AC$11+13))=N($F33))))),$C33,""))))</f>
        <v>0</v>
      </c>
      <c r="AD33" s="25">
        <f>IF(OR($B33="",N($C33)=0),"",IF($E33="Every paycheck",$C33,IF(N($D33)=0,"",IF(OR(AND(DATE(YEAR(AD$11),MONTH(AD$11),MIN($D33,DAY(EOMONTH(AD$11,0))))&gt;=AD$11,DATE(YEAR(AD$11),MONTH(AD$11),MIN($D33,DAY(EOMONTH(AD$11,0))))&lt;=(AD$11+13),IF($E33="Monthly",TRUE,IF($E33="Quarterly",MOD(MONTH(AD$11)-N($F33),3)=0,MONTH(AD$11)=N($F33)))),AND(DATE(YEAR((AD$11+13)),MONTH((AD$11+13)),MIN($D33,DAY(EOMONTH((AD$11+13),0))))&gt;=AD$11,DATE(YEAR((AD$11+13)),MONTH((AD$11+13)),MIN($D33,DAY(EOMONTH((AD$11+13),0))))&lt;=(AD$11+13),IF($E33="Monthly",TRUE,IF($E33="Quarterly",MOD(MONTH((AD$11+13))-N($F33),3)=0,MONTH((AD$11+13))=N($F33))))),$C33,""))))</f>
        <v>0</v>
      </c>
      <c r="AE33" s="25">
        <f>IF(OR($B33="",N($C33)=0),"",IF($E33="Every paycheck",$C33,IF(N($D33)=0,"",IF(OR(AND(DATE(YEAR(AE$11),MONTH(AE$11),MIN($D33,DAY(EOMONTH(AE$11,0))))&gt;=AE$11,DATE(YEAR(AE$11),MONTH(AE$11),MIN($D33,DAY(EOMONTH(AE$11,0))))&lt;=(AE$11+13),IF($E33="Monthly",TRUE,IF($E33="Quarterly",MOD(MONTH(AE$11)-N($F33),3)=0,MONTH(AE$11)=N($F33)))),AND(DATE(YEAR((AE$11+13)),MONTH((AE$11+13)),MIN($D33,DAY(EOMONTH((AE$11+13),0))))&gt;=AE$11,DATE(YEAR((AE$11+13)),MONTH((AE$11+13)),MIN($D33,DAY(EOMONTH((AE$11+13),0))))&lt;=(AE$11+13),IF($E33="Monthly",TRUE,IF($E33="Quarterly",MOD(MONTH((AE$11+13))-N($F33),3)=0,MONTH((AE$11+13))=N($F33))))),$C33,""))))</f>
        <v>0</v>
      </c>
      <c r="AF33" s="25">
        <f>IF(OR($B33="",N($C33)=0),"",IF($E33="Every paycheck",$C33,IF(N($D33)=0,"",IF(OR(AND(DATE(YEAR(AF$11),MONTH(AF$11),MIN($D33,DAY(EOMONTH(AF$11,0))))&gt;=AF$11,DATE(YEAR(AF$11),MONTH(AF$11),MIN($D33,DAY(EOMONTH(AF$11,0))))&lt;=(AF$11+13),IF($E33="Monthly",TRUE,IF($E33="Quarterly",MOD(MONTH(AF$11)-N($F33),3)=0,MONTH(AF$11)=N($F33)))),AND(DATE(YEAR((AF$11+13)),MONTH((AF$11+13)),MIN($D33,DAY(EOMONTH((AF$11+13),0))))&gt;=AF$11,DATE(YEAR((AF$11+13)),MONTH((AF$11+13)),MIN($D33,DAY(EOMONTH((AF$11+13),0))))&lt;=(AF$11+13),IF($E33="Monthly",TRUE,IF($E33="Quarterly",MOD(MONTH((AF$11+13))-N($F33),3)=0,MONTH((AF$11+13))=N($F33))))),$C33,""))))</f>
        <v>0</v>
      </c>
      <c r="AG33" s="25">
        <f>IF(OR($B33="",N($C33)=0),"",IF($E33="Every paycheck",$C33,IF(N($D33)=0,"",IF(OR(AND(DATE(YEAR(AG$11),MONTH(AG$11),MIN($D33,DAY(EOMONTH(AG$11,0))))&gt;=AG$11,DATE(YEAR(AG$11),MONTH(AG$11),MIN($D33,DAY(EOMONTH(AG$11,0))))&lt;=(AG$11+13),IF($E33="Monthly",TRUE,IF($E33="Quarterly",MOD(MONTH(AG$11)-N($F33),3)=0,MONTH(AG$11)=N($F33)))),AND(DATE(YEAR((AG$11+13)),MONTH((AG$11+13)),MIN($D33,DAY(EOMONTH((AG$11+13),0))))&gt;=AG$11,DATE(YEAR((AG$11+13)),MONTH((AG$11+13)),MIN($D33,DAY(EOMONTH((AG$11+13),0))))&lt;=(AG$11+13),IF($E33="Monthly",TRUE,IF($E33="Quarterly",MOD(MONTH((AG$11+13))-N($F33),3)=0,MONTH((AG$11+13))=N($F33))))),$C33,""))))</f>
        <v>0</v>
      </c>
      <c r="AH33" s="25">
        <f>IF(OR($B33="",N($C33)=0),"",IF($E33="Every paycheck",$C33,IF(N($D33)=0,"",IF(OR(AND(DATE(YEAR(AH$11),MONTH(AH$11),MIN($D33,DAY(EOMONTH(AH$11,0))))&gt;=AH$11,DATE(YEAR(AH$11),MONTH(AH$11),MIN($D33,DAY(EOMONTH(AH$11,0))))&lt;=(AH$11+13),IF($E33="Monthly",TRUE,IF($E33="Quarterly",MOD(MONTH(AH$11)-N($F33),3)=0,MONTH(AH$11)=N($F33)))),AND(DATE(YEAR((AH$11+13)),MONTH((AH$11+13)),MIN($D33,DAY(EOMONTH((AH$11+13),0))))&gt;=AH$11,DATE(YEAR((AH$11+13)),MONTH((AH$11+13)),MIN($D33,DAY(EOMONTH((AH$11+13),0))))&lt;=(AH$11+13),IF($E33="Monthly",TRUE,IF($E33="Quarterly",MOD(MONTH((AH$11+13))-N($F33),3)=0,MONTH((AH$11+13))=N($F33))))),$C33,""))))</f>
        <v>0</v>
      </c>
    </row>
    <row r="34" spans="2:34">
      <c r="B34" s="26"/>
      <c r="C34" s="22"/>
      <c r="D34" s="23"/>
      <c r="E34" s="24"/>
      <c r="F34" s="23"/>
      <c r="I34" s="25">
        <f>IF(OR($B34="",N($C34)=0),"",IF($E34="Every paycheck",$C34,IF(N($D34)=0,"",IF(OR(AND(DATE(YEAR(I$11),MONTH(I$11),MIN($D34,DAY(EOMONTH(I$11,0))))&gt;=I$11,DATE(YEAR(I$11),MONTH(I$11),MIN($D34,DAY(EOMONTH(I$11,0))))&lt;=(I$11+13),IF($E34="Monthly",TRUE,IF($E34="Quarterly",MOD(MONTH(I$11)-N($F34),3)=0,MONTH(I$11)=N($F34)))),AND(DATE(YEAR((I$11+13)),MONTH((I$11+13)),MIN($D34,DAY(EOMONTH((I$11+13),0))))&gt;=I$11,DATE(YEAR((I$11+13)),MONTH((I$11+13)),MIN($D34,DAY(EOMONTH((I$11+13),0))))&lt;=(I$11+13),IF($E34="Monthly",TRUE,IF($E34="Quarterly",MOD(MONTH((I$11+13))-N($F34),3)=0,MONTH((I$11+13))=N($F34))))),$C34,""))))</f>
        <v>0</v>
      </c>
      <c r="J34" s="25">
        <f>IF(OR($B34="",N($C34)=0),"",IF($E34="Every paycheck",$C34,IF(N($D34)=0,"",IF(OR(AND(DATE(YEAR(J$11),MONTH(J$11),MIN($D34,DAY(EOMONTH(J$11,0))))&gt;=J$11,DATE(YEAR(J$11),MONTH(J$11),MIN($D34,DAY(EOMONTH(J$11,0))))&lt;=(J$11+13),IF($E34="Monthly",TRUE,IF($E34="Quarterly",MOD(MONTH(J$11)-N($F34),3)=0,MONTH(J$11)=N($F34)))),AND(DATE(YEAR((J$11+13)),MONTH((J$11+13)),MIN($D34,DAY(EOMONTH((J$11+13),0))))&gt;=J$11,DATE(YEAR((J$11+13)),MONTH((J$11+13)),MIN($D34,DAY(EOMONTH((J$11+13),0))))&lt;=(J$11+13),IF($E34="Monthly",TRUE,IF($E34="Quarterly",MOD(MONTH((J$11+13))-N($F34),3)=0,MONTH((J$11+13))=N($F34))))),$C34,""))))</f>
        <v>0</v>
      </c>
      <c r="K34" s="25">
        <f>IF(OR($B34="",N($C34)=0),"",IF($E34="Every paycheck",$C34,IF(N($D34)=0,"",IF(OR(AND(DATE(YEAR(K$11),MONTH(K$11),MIN($D34,DAY(EOMONTH(K$11,0))))&gt;=K$11,DATE(YEAR(K$11),MONTH(K$11),MIN($D34,DAY(EOMONTH(K$11,0))))&lt;=(K$11+13),IF($E34="Monthly",TRUE,IF($E34="Quarterly",MOD(MONTH(K$11)-N($F34),3)=0,MONTH(K$11)=N($F34)))),AND(DATE(YEAR((K$11+13)),MONTH((K$11+13)),MIN($D34,DAY(EOMONTH((K$11+13),0))))&gt;=K$11,DATE(YEAR((K$11+13)),MONTH((K$11+13)),MIN($D34,DAY(EOMONTH((K$11+13),0))))&lt;=(K$11+13),IF($E34="Monthly",TRUE,IF($E34="Quarterly",MOD(MONTH((K$11+13))-N($F34),3)=0,MONTH((K$11+13))=N($F34))))),$C34,""))))</f>
        <v>0</v>
      </c>
      <c r="L34" s="25">
        <f>IF(OR($B34="",N($C34)=0),"",IF($E34="Every paycheck",$C34,IF(N($D34)=0,"",IF(OR(AND(DATE(YEAR(L$11),MONTH(L$11),MIN($D34,DAY(EOMONTH(L$11,0))))&gt;=L$11,DATE(YEAR(L$11),MONTH(L$11),MIN($D34,DAY(EOMONTH(L$11,0))))&lt;=(L$11+13),IF($E34="Monthly",TRUE,IF($E34="Quarterly",MOD(MONTH(L$11)-N($F34),3)=0,MONTH(L$11)=N($F34)))),AND(DATE(YEAR((L$11+13)),MONTH((L$11+13)),MIN($D34,DAY(EOMONTH((L$11+13),0))))&gt;=L$11,DATE(YEAR((L$11+13)),MONTH((L$11+13)),MIN($D34,DAY(EOMONTH((L$11+13),0))))&lt;=(L$11+13),IF($E34="Monthly",TRUE,IF($E34="Quarterly",MOD(MONTH((L$11+13))-N($F34),3)=0,MONTH((L$11+13))=N($F34))))),$C34,""))))</f>
        <v>0</v>
      </c>
      <c r="M34" s="25">
        <f>IF(OR($B34="",N($C34)=0),"",IF($E34="Every paycheck",$C34,IF(N($D34)=0,"",IF(OR(AND(DATE(YEAR(M$11),MONTH(M$11),MIN($D34,DAY(EOMONTH(M$11,0))))&gt;=M$11,DATE(YEAR(M$11),MONTH(M$11),MIN($D34,DAY(EOMONTH(M$11,0))))&lt;=(M$11+13),IF($E34="Monthly",TRUE,IF($E34="Quarterly",MOD(MONTH(M$11)-N($F34),3)=0,MONTH(M$11)=N($F34)))),AND(DATE(YEAR((M$11+13)),MONTH((M$11+13)),MIN($D34,DAY(EOMONTH((M$11+13),0))))&gt;=M$11,DATE(YEAR((M$11+13)),MONTH((M$11+13)),MIN($D34,DAY(EOMONTH((M$11+13),0))))&lt;=(M$11+13),IF($E34="Monthly",TRUE,IF($E34="Quarterly",MOD(MONTH((M$11+13))-N($F34),3)=0,MONTH((M$11+13))=N($F34))))),$C34,""))))</f>
        <v>0</v>
      </c>
      <c r="N34" s="25">
        <f>IF(OR($B34="",N($C34)=0),"",IF($E34="Every paycheck",$C34,IF(N($D34)=0,"",IF(OR(AND(DATE(YEAR(N$11),MONTH(N$11),MIN($D34,DAY(EOMONTH(N$11,0))))&gt;=N$11,DATE(YEAR(N$11),MONTH(N$11),MIN($D34,DAY(EOMONTH(N$11,0))))&lt;=(N$11+13),IF($E34="Monthly",TRUE,IF($E34="Quarterly",MOD(MONTH(N$11)-N($F34),3)=0,MONTH(N$11)=N($F34)))),AND(DATE(YEAR((N$11+13)),MONTH((N$11+13)),MIN($D34,DAY(EOMONTH((N$11+13),0))))&gt;=N$11,DATE(YEAR((N$11+13)),MONTH((N$11+13)),MIN($D34,DAY(EOMONTH((N$11+13),0))))&lt;=(N$11+13),IF($E34="Monthly",TRUE,IF($E34="Quarterly",MOD(MONTH((N$11+13))-N($F34),3)=0,MONTH((N$11+13))=N($F34))))),$C34,""))))</f>
        <v>0</v>
      </c>
      <c r="O34" s="25">
        <f>IF(OR($B34="",N($C34)=0),"",IF($E34="Every paycheck",$C34,IF(N($D34)=0,"",IF(OR(AND(DATE(YEAR(O$11),MONTH(O$11),MIN($D34,DAY(EOMONTH(O$11,0))))&gt;=O$11,DATE(YEAR(O$11),MONTH(O$11),MIN($D34,DAY(EOMONTH(O$11,0))))&lt;=(O$11+13),IF($E34="Monthly",TRUE,IF($E34="Quarterly",MOD(MONTH(O$11)-N($F34),3)=0,MONTH(O$11)=N($F34)))),AND(DATE(YEAR((O$11+13)),MONTH((O$11+13)),MIN($D34,DAY(EOMONTH((O$11+13),0))))&gt;=O$11,DATE(YEAR((O$11+13)),MONTH((O$11+13)),MIN($D34,DAY(EOMONTH((O$11+13),0))))&lt;=(O$11+13),IF($E34="Monthly",TRUE,IF($E34="Quarterly",MOD(MONTH((O$11+13))-N($F34),3)=0,MONTH((O$11+13))=N($F34))))),$C34,""))))</f>
        <v>0</v>
      </c>
      <c r="P34" s="25">
        <f>IF(OR($B34="",N($C34)=0),"",IF($E34="Every paycheck",$C34,IF(N($D34)=0,"",IF(OR(AND(DATE(YEAR(P$11),MONTH(P$11),MIN($D34,DAY(EOMONTH(P$11,0))))&gt;=P$11,DATE(YEAR(P$11),MONTH(P$11),MIN($D34,DAY(EOMONTH(P$11,0))))&lt;=(P$11+13),IF($E34="Monthly",TRUE,IF($E34="Quarterly",MOD(MONTH(P$11)-N($F34),3)=0,MONTH(P$11)=N($F34)))),AND(DATE(YEAR((P$11+13)),MONTH((P$11+13)),MIN($D34,DAY(EOMONTH((P$11+13),0))))&gt;=P$11,DATE(YEAR((P$11+13)),MONTH((P$11+13)),MIN($D34,DAY(EOMONTH((P$11+13),0))))&lt;=(P$11+13),IF($E34="Monthly",TRUE,IF($E34="Quarterly",MOD(MONTH((P$11+13))-N($F34),3)=0,MONTH((P$11+13))=N($F34))))),$C34,""))))</f>
        <v>0</v>
      </c>
      <c r="Q34" s="25">
        <f>IF(OR($B34="",N($C34)=0),"",IF($E34="Every paycheck",$C34,IF(N($D34)=0,"",IF(OR(AND(DATE(YEAR(Q$11),MONTH(Q$11),MIN($D34,DAY(EOMONTH(Q$11,0))))&gt;=Q$11,DATE(YEAR(Q$11),MONTH(Q$11),MIN($D34,DAY(EOMONTH(Q$11,0))))&lt;=(Q$11+13),IF($E34="Monthly",TRUE,IF($E34="Quarterly",MOD(MONTH(Q$11)-N($F34),3)=0,MONTH(Q$11)=N($F34)))),AND(DATE(YEAR((Q$11+13)),MONTH((Q$11+13)),MIN($D34,DAY(EOMONTH((Q$11+13),0))))&gt;=Q$11,DATE(YEAR((Q$11+13)),MONTH((Q$11+13)),MIN($D34,DAY(EOMONTH((Q$11+13),0))))&lt;=(Q$11+13),IF($E34="Monthly",TRUE,IF($E34="Quarterly",MOD(MONTH((Q$11+13))-N($F34),3)=0,MONTH((Q$11+13))=N($F34))))),$C34,""))))</f>
        <v>0</v>
      </c>
      <c r="R34" s="25">
        <f>IF(OR($B34="",N($C34)=0),"",IF($E34="Every paycheck",$C34,IF(N($D34)=0,"",IF(OR(AND(DATE(YEAR(R$11),MONTH(R$11),MIN($D34,DAY(EOMONTH(R$11,0))))&gt;=R$11,DATE(YEAR(R$11),MONTH(R$11),MIN($D34,DAY(EOMONTH(R$11,0))))&lt;=(R$11+13),IF($E34="Monthly",TRUE,IF($E34="Quarterly",MOD(MONTH(R$11)-N($F34),3)=0,MONTH(R$11)=N($F34)))),AND(DATE(YEAR((R$11+13)),MONTH((R$11+13)),MIN($D34,DAY(EOMONTH((R$11+13),0))))&gt;=R$11,DATE(YEAR((R$11+13)),MONTH((R$11+13)),MIN($D34,DAY(EOMONTH((R$11+13),0))))&lt;=(R$11+13),IF($E34="Monthly",TRUE,IF($E34="Quarterly",MOD(MONTH((R$11+13))-N($F34),3)=0,MONTH((R$11+13))=N($F34))))),$C34,""))))</f>
        <v>0</v>
      </c>
      <c r="S34" s="25">
        <f>IF(OR($B34="",N($C34)=0),"",IF($E34="Every paycheck",$C34,IF(N($D34)=0,"",IF(OR(AND(DATE(YEAR(S$11),MONTH(S$11),MIN($D34,DAY(EOMONTH(S$11,0))))&gt;=S$11,DATE(YEAR(S$11),MONTH(S$11),MIN($D34,DAY(EOMONTH(S$11,0))))&lt;=(S$11+13),IF($E34="Monthly",TRUE,IF($E34="Quarterly",MOD(MONTH(S$11)-N($F34),3)=0,MONTH(S$11)=N($F34)))),AND(DATE(YEAR((S$11+13)),MONTH((S$11+13)),MIN($D34,DAY(EOMONTH((S$11+13),0))))&gt;=S$11,DATE(YEAR((S$11+13)),MONTH((S$11+13)),MIN($D34,DAY(EOMONTH((S$11+13),0))))&lt;=(S$11+13),IF($E34="Monthly",TRUE,IF($E34="Quarterly",MOD(MONTH((S$11+13))-N($F34),3)=0,MONTH((S$11+13))=N($F34))))),$C34,""))))</f>
        <v>0</v>
      </c>
      <c r="T34" s="25">
        <f>IF(OR($B34="",N($C34)=0),"",IF($E34="Every paycheck",$C34,IF(N($D34)=0,"",IF(OR(AND(DATE(YEAR(T$11),MONTH(T$11),MIN($D34,DAY(EOMONTH(T$11,0))))&gt;=T$11,DATE(YEAR(T$11),MONTH(T$11),MIN($D34,DAY(EOMONTH(T$11,0))))&lt;=(T$11+13),IF($E34="Monthly",TRUE,IF($E34="Quarterly",MOD(MONTH(T$11)-N($F34),3)=0,MONTH(T$11)=N($F34)))),AND(DATE(YEAR((T$11+13)),MONTH((T$11+13)),MIN($D34,DAY(EOMONTH((T$11+13),0))))&gt;=T$11,DATE(YEAR((T$11+13)),MONTH((T$11+13)),MIN($D34,DAY(EOMONTH((T$11+13),0))))&lt;=(T$11+13),IF($E34="Monthly",TRUE,IF($E34="Quarterly",MOD(MONTH((T$11+13))-N($F34),3)=0,MONTH((T$11+13))=N($F34))))),$C34,""))))</f>
        <v>0</v>
      </c>
      <c r="U34" s="25">
        <f>IF(OR($B34="",N($C34)=0),"",IF($E34="Every paycheck",$C34,IF(N($D34)=0,"",IF(OR(AND(DATE(YEAR(U$11),MONTH(U$11),MIN($D34,DAY(EOMONTH(U$11,0))))&gt;=U$11,DATE(YEAR(U$11),MONTH(U$11),MIN($D34,DAY(EOMONTH(U$11,0))))&lt;=(U$11+13),IF($E34="Monthly",TRUE,IF($E34="Quarterly",MOD(MONTH(U$11)-N($F34),3)=0,MONTH(U$11)=N($F34)))),AND(DATE(YEAR((U$11+13)),MONTH((U$11+13)),MIN($D34,DAY(EOMONTH((U$11+13),0))))&gt;=U$11,DATE(YEAR((U$11+13)),MONTH((U$11+13)),MIN($D34,DAY(EOMONTH((U$11+13),0))))&lt;=(U$11+13),IF($E34="Monthly",TRUE,IF($E34="Quarterly",MOD(MONTH((U$11+13))-N($F34),3)=0,MONTH((U$11+13))=N($F34))))),$C34,""))))</f>
        <v>0</v>
      </c>
      <c r="V34" s="25">
        <f>IF(OR($B34="",N($C34)=0),"",IF($E34="Every paycheck",$C34,IF(N($D34)=0,"",IF(OR(AND(DATE(YEAR(V$11),MONTH(V$11),MIN($D34,DAY(EOMONTH(V$11,0))))&gt;=V$11,DATE(YEAR(V$11),MONTH(V$11),MIN($D34,DAY(EOMONTH(V$11,0))))&lt;=(V$11+13),IF($E34="Monthly",TRUE,IF($E34="Quarterly",MOD(MONTH(V$11)-N($F34),3)=0,MONTH(V$11)=N($F34)))),AND(DATE(YEAR((V$11+13)),MONTH((V$11+13)),MIN($D34,DAY(EOMONTH((V$11+13),0))))&gt;=V$11,DATE(YEAR((V$11+13)),MONTH((V$11+13)),MIN($D34,DAY(EOMONTH((V$11+13),0))))&lt;=(V$11+13),IF($E34="Monthly",TRUE,IF($E34="Quarterly",MOD(MONTH((V$11+13))-N($F34),3)=0,MONTH((V$11+13))=N($F34))))),$C34,""))))</f>
        <v>0</v>
      </c>
      <c r="W34" s="25">
        <f>IF(OR($B34="",N($C34)=0),"",IF($E34="Every paycheck",$C34,IF(N($D34)=0,"",IF(OR(AND(DATE(YEAR(W$11),MONTH(W$11),MIN($D34,DAY(EOMONTH(W$11,0))))&gt;=W$11,DATE(YEAR(W$11),MONTH(W$11),MIN($D34,DAY(EOMONTH(W$11,0))))&lt;=(W$11+13),IF($E34="Monthly",TRUE,IF($E34="Quarterly",MOD(MONTH(W$11)-N($F34),3)=0,MONTH(W$11)=N($F34)))),AND(DATE(YEAR((W$11+13)),MONTH((W$11+13)),MIN($D34,DAY(EOMONTH((W$11+13),0))))&gt;=W$11,DATE(YEAR((W$11+13)),MONTH((W$11+13)),MIN($D34,DAY(EOMONTH((W$11+13),0))))&lt;=(W$11+13),IF($E34="Monthly",TRUE,IF($E34="Quarterly",MOD(MONTH((W$11+13))-N($F34),3)=0,MONTH((W$11+13))=N($F34))))),$C34,""))))</f>
        <v>0</v>
      </c>
      <c r="X34" s="25">
        <f>IF(OR($B34="",N($C34)=0),"",IF($E34="Every paycheck",$C34,IF(N($D34)=0,"",IF(OR(AND(DATE(YEAR(X$11),MONTH(X$11),MIN($D34,DAY(EOMONTH(X$11,0))))&gt;=X$11,DATE(YEAR(X$11),MONTH(X$11),MIN($D34,DAY(EOMONTH(X$11,0))))&lt;=(X$11+13),IF($E34="Monthly",TRUE,IF($E34="Quarterly",MOD(MONTH(X$11)-N($F34),3)=0,MONTH(X$11)=N($F34)))),AND(DATE(YEAR((X$11+13)),MONTH((X$11+13)),MIN($D34,DAY(EOMONTH((X$11+13),0))))&gt;=X$11,DATE(YEAR((X$11+13)),MONTH((X$11+13)),MIN($D34,DAY(EOMONTH((X$11+13),0))))&lt;=(X$11+13),IF($E34="Monthly",TRUE,IF($E34="Quarterly",MOD(MONTH((X$11+13))-N($F34),3)=0,MONTH((X$11+13))=N($F34))))),$C34,""))))</f>
        <v>0</v>
      </c>
      <c r="Y34" s="25">
        <f>IF(OR($B34="",N($C34)=0),"",IF($E34="Every paycheck",$C34,IF(N($D34)=0,"",IF(OR(AND(DATE(YEAR(Y$11),MONTH(Y$11),MIN($D34,DAY(EOMONTH(Y$11,0))))&gt;=Y$11,DATE(YEAR(Y$11),MONTH(Y$11),MIN($D34,DAY(EOMONTH(Y$11,0))))&lt;=(Y$11+13),IF($E34="Monthly",TRUE,IF($E34="Quarterly",MOD(MONTH(Y$11)-N($F34),3)=0,MONTH(Y$11)=N($F34)))),AND(DATE(YEAR((Y$11+13)),MONTH((Y$11+13)),MIN($D34,DAY(EOMONTH((Y$11+13),0))))&gt;=Y$11,DATE(YEAR((Y$11+13)),MONTH((Y$11+13)),MIN($D34,DAY(EOMONTH((Y$11+13),0))))&lt;=(Y$11+13),IF($E34="Monthly",TRUE,IF($E34="Quarterly",MOD(MONTH((Y$11+13))-N($F34),3)=0,MONTH((Y$11+13))=N($F34))))),$C34,""))))</f>
        <v>0</v>
      </c>
      <c r="Z34" s="25">
        <f>IF(OR($B34="",N($C34)=0),"",IF($E34="Every paycheck",$C34,IF(N($D34)=0,"",IF(OR(AND(DATE(YEAR(Z$11),MONTH(Z$11),MIN($D34,DAY(EOMONTH(Z$11,0))))&gt;=Z$11,DATE(YEAR(Z$11),MONTH(Z$11),MIN($D34,DAY(EOMONTH(Z$11,0))))&lt;=(Z$11+13),IF($E34="Monthly",TRUE,IF($E34="Quarterly",MOD(MONTH(Z$11)-N($F34),3)=0,MONTH(Z$11)=N($F34)))),AND(DATE(YEAR((Z$11+13)),MONTH((Z$11+13)),MIN($D34,DAY(EOMONTH((Z$11+13),0))))&gt;=Z$11,DATE(YEAR((Z$11+13)),MONTH((Z$11+13)),MIN($D34,DAY(EOMONTH((Z$11+13),0))))&lt;=(Z$11+13),IF($E34="Monthly",TRUE,IF($E34="Quarterly",MOD(MONTH((Z$11+13))-N($F34),3)=0,MONTH((Z$11+13))=N($F34))))),$C34,""))))</f>
        <v>0</v>
      </c>
      <c r="AA34" s="25">
        <f>IF(OR($B34="",N($C34)=0),"",IF($E34="Every paycheck",$C34,IF(N($D34)=0,"",IF(OR(AND(DATE(YEAR(AA$11),MONTH(AA$11),MIN($D34,DAY(EOMONTH(AA$11,0))))&gt;=AA$11,DATE(YEAR(AA$11),MONTH(AA$11),MIN($D34,DAY(EOMONTH(AA$11,0))))&lt;=(AA$11+13),IF($E34="Monthly",TRUE,IF($E34="Quarterly",MOD(MONTH(AA$11)-N($F34),3)=0,MONTH(AA$11)=N($F34)))),AND(DATE(YEAR((AA$11+13)),MONTH((AA$11+13)),MIN($D34,DAY(EOMONTH((AA$11+13),0))))&gt;=AA$11,DATE(YEAR((AA$11+13)),MONTH((AA$11+13)),MIN($D34,DAY(EOMONTH((AA$11+13),0))))&lt;=(AA$11+13),IF($E34="Monthly",TRUE,IF($E34="Quarterly",MOD(MONTH((AA$11+13))-N($F34),3)=0,MONTH((AA$11+13))=N($F34))))),$C34,""))))</f>
        <v>0</v>
      </c>
      <c r="AB34" s="25">
        <f>IF(OR($B34="",N($C34)=0),"",IF($E34="Every paycheck",$C34,IF(N($D34)=0,"",IF(OR(AND(DATE(YEAR(AB$11),MONTH(AB$11),MIN($D34,DAY(EOMONTH(AB$11,0))))&gt;=AB$11,DATE(YEAR(AB$11),MONTH(AB$11),MIN($D34,DAY(EOMONTH(AB$11,0))))&lt;=(AB$11+13),IF($E34="Monthly",TRUE,IF($E34="Quarterly",MOD(MONTH(AB$11)-N($F34),3)=0,MONTH(AB$11)=N($F34)))),AND(DATE(YEAR((AB$11+13)),MONTH((AB$11+13)),MIN($D34,DAY(EOMONTH((AB$11+13),0))))&gt;=AB$11,DATE(YEAR((AB$11+13)),MONTH((AB$11+13)),MIN($D34,DAY(EOMONTH((AB$11+13),0))))&lt;=(AB$11+13),IF($E34="Monthly",TRUE,IF($E34="Quarterly",MOD(MONTH((AB$11+13))-N($F34),3)=0,MONTH((AB$11+13))=N($F34))))),$C34,""))))</f>
        <v>0</v>
      </c>
      <c r="AC34" s="25">
        <f>IF(OR($B34="",N($C34)=0),"",IF($E34="Every paycheck",$C34,IF(N($D34)=0,"",IF(OR(AND(DATE(YEAR(AC$11),MONTH(AC$11),MIN($D34,DAY(EOMONTH(AC$11,0))))&gt;=AC$11,DATE(YEAR(AC$11),MONTH(AC$11),MIN($D34,DAY(EOMONTH(AC$11,0))))&lt;=(AC$11+13),IF($E34="Monthly",TRUE,IF($E34="Quarterly",MOD(MONTH(AC$11)-N($F34),3)=0,MONTH(AC$11)=N($F34)))),AND(DATE(YEAR((AC$11+13)),MONTH((AC$11+13)),MIN($D34,DAY(EOMONTH((AC$11+13),0))))&gt;=AC$11,DATE(YEAR((AC$11+13)),MONTH((AC$11+13)),MIN($D34,DAY(EOMONTH((AC$11+13),0))))&lt;=(AC$11+13),IF($E34="Monthly",TRUE,IF($E34="Quarterly",MOD(MONTH((AC$11+13))-N($F34),3)=0,MONTH((AC$11+13))=N($F34))))),$C34,""))))</f>
        <v>0</v>
      </c>
      <c r="AD34" s="25">
        <f>IF(OR($B34="",N($C34)=0),"",IF($E34="Every paycheck",$C34,IF(N($D34)=0,"",IF(OR(AND(DATE(YEAR(AD$11),MONTH(AD$11),MIN($D34,DAY(EOMONTH(AD$11,0))))&gt;=AD$11,DATE(YEAR(AD$11),MONTH(AD$11),MIN($D34,DAY(EOMONTH(AD$11,0))))&lt;=(AD$11+13),IF($E34="Monthly",TRUE,IF($E34="Quarterly",MOD(MONTH(AD$11)-N($F34),3)=0,MONTH(AD$11)=N($F34)))),AND(DATE(YEAR((AD$11+13)),MONTH((AD$11+13)),MIN($D34,DAY(EOMONTH((AD$11+13),0))))&gt;=AD$11,DATE(YEAR((AD$11+13)),MONTH((AD$11+13)),MIN($D34,DAY(EOMONTH((AD$11+13),0))))&lt;=(AD$11+13),IF($E34="Monthly",TRUE,IF($E34="Quarterly",MOD(MONTH((AD$11+13))-N($F34),3)=0,MONTH((AD$11+13))=N($F34))))),$C34,""))))</f>
        <v>0</v>
      </c>
      <c r="AE34" s="25">
        <f>IF(OR($B34="",N($C34)=0),"",IF($E34="Every paycheck",$C34,IF(N($D34)=0,"",IF(OR(AND(DATE(YEAR(AE$11),MONTH(AE$11),MIN($D34,DAY(EOMONTH(AE$11,0))))&gt;=AE$11,DATE(YEAR(AE$11),MONTH(AE$11),MIN($D34,DAY(EOMONTH(AE$11,0))))&lt;=(AE$11+13),IF($E34="Monthly",TRUE,IF($E34="Quarterly",MOD(MONTH(AE$11)-N($F34),3)=0,MONTH(AE$11)=N($F34)))),AND(DATE(YEAR((AE$11+13)),MONTH((AE$11+13)),MIN($D34,DAY(EOMONTH((AE$11+13),0))))&gt;=AE$11,DATE(YEAR((AE$11+13)),MONTH((AE$11+13)),MIN($D34,DAY(EOMONTH((AE$11+13),0))))&lt;=(AE$11+13),IF($E34="Monthly",TRUE,IF($E34="Quarterly",MOD(MONTH((AE$11+13))-N($F34),3)=0,MONTH((AE$11+13))=N($F34))))),$C34,""))))</f>
        <v>0</v>
      </c>
      <c r="AF34" s="25">
        <f>IF(OR($B34="",N($C34)=0),"",IF($E34="Every paycheck",$C34,IF(N($D34)=0,"",IF(OR(AND(DATE(YEAR(AF$11),MONTH(AF$11),MIN($D34,DAY(EOMONTH(AF$11,0))))&gt;=AF$11,DATE(YEAR(AF$11),MONTH(AF$11),MIN($D34,DAY(EOMONTH(AF$11,0))))&lt;=(AF$11+13),IF($E34="Monthly",TRUE,IF($E34="Quarterly",MOD(MONTH(AF$11)-N($F34),3)=0,MONTH(AF$11)=N($F34)))),AND(DATE(YEAR((AF$11+13)),MONTH((AF$11+13)),MIN($D34,DAY(EOMONTH((AF$11+13),0))))&gt;=AF$11,DATE(YEAR((AF$11+13)),MONTH((AF$11+13)),MIN($D34,DAY(EOMONTH((AF$11+13),0))))&lt;=(AF$11+13),IF($E34="Monthly",TRUE,IF($E34="Quarterly",MOD(MONTH((AF$11+13))-N($F34),3)=0,MONTH((AF$11+13))=N($F34))))),$C34,""))))</f>
        <v>0</v>
      </c>
      <c r="AG34" s="25">
        <f>IF(OR($B34="",N($C34)=0),"",IF($E34="Every paycheck",$C34,IF(N($D34)=0,"",IF(OR(AND(DATE(YEAR(AG$11),MONTH(AG$11),MIN($D34,DAY(EOMONTH(AG$11,0))))&gt;=AG$11,DATE(YEAR(AG$11),MONTH(AG$11),MIN($D34,DAY(EOMONTH(AG$11,0))))&lt;=(AG$11+13),IF($E34="Monthly",TRUE,IF($E34="Quarterly",MOD(MONTH(AG$11)-N($F34),3)=0,MONTH(AG$11)=N($F34)))),AND(DATE(YEAR((AG$11+13)),MONTH((AG$11+13)),MIN($D34,DAY(EOMONTH((AG$11+13),0))))&gt;=AG$11,DATE(YEAR((AG$11+13)),MONTH((AG$11+13)),MIN($D34,DAY(EOMONTH((AG$11+13),0))))&lt;=(AG$11+13),IF($E34="Monthly",TRUE,IF($E34="Quarterly",MOD(MONTH((AG$11+13))-N($F34),3)=0,MONTH((AG$11+13))=N($F34))))),$C34,""))))</f>
        <v>0</v>
      </c>
      <c r="AH34" s="25">
        <f>IF(OR($B34="",N($C34)=0),"",IF($E34="Every paycheck",$C34,IF(N($D34)=0,"",IF(OR(AND(DATE(YEAR(AH$11),MONTH(AH$11),MIN($D34,DAY(EOMONTH(AH$11,0))))&gt;=AH$11,DATE(YEAR(AH$11),MONTH(AH$11),MIN($D34,DAY(EOMONTH(AH$11,0))))&lt;=(AH$11+13),IF($E34="Monthly",TRUE,IF($E34="Quarterly",MOD(MONTH(AH$11)-N($F34),3)=0,MONTH(AH$11)=N($F34)))),AND(DATE(YEAR((AH$11+13)),MONTH((AH$11+13)),MIN($D34,DAY(EOMONTH((AH$11+13),0))))&gt;=AH$11,DATE(YEAR((AH$11+13)),MONTH((AH$11+13)),MIN($D34,DAY(EOMONTH((AH$11+13),0))))&lt;=(AH$11+13),IF($E34="Monthly",TRUE,IF($E34="Quarterly",MOD(MONTH((AH$11+13))-N($F34),3)=0,MONTH((AH$11+13))=N($F34))))),$C34,""))))</f>
        <v>0</v>
      </c>
    </row>
    <row r="35" spans="2:34">
      <c r="B35" s="26"/>
      <c r="C35" s="22"/>
      <c r="D35" s="23"/>
      <c r="E35" s="24"/>
      <c r="F35" s="23"/>
      <c r="I35" s="25">
        <f>IF(OR($B35="",N($C35)=0),"",IF($E35="Every paycheck",$C35,IF(N($D35)=0,"",IF(OR(AND(DATE(YEAR(I$11),MONTH(I$11),MIN($D35,DAY(EOMONTH(I$11,0))))&gt;=I$11,DATE(YEAR(I$11),MONTH(I$11),MIN($D35,DAY(EOMONTH(I$11,0))))&lt;=(I$11+13),IF($E35="Monthly",TRUE,IF($E35="Quarterly",MOD(MONTH(I$11)-N($F35),3)=0,MONTH(I$11)=N($F35)))),AND(DATE(YEAR((I$11+13)),MONTH((I$11+13)),MIN($D35,DAY(EOMONTH((I$11+13),0))))&gt;=I$11,DATE(YEAR((I$11+13)),MONTH((I$11+13)),MIN($D35,DAY(EOMONTH((I$11+13),0))))&lt;=(I$11+13),IF($E35="Monthly",TRUE,IF($E35="Quarterly",MOD(MONTH((I$11+13))-N($F35),3)=0,MONTH((I$11+13))=N($F35))))),$C35,""))))</f>
        <v>0</v>
      </c>
      <c r="J35" s="25">
        <f>IF(OR($B35="",N($C35)=0),"",IF($E35="Every paycheck",$C35,IF(N($D35)=0,"",IF(OR(AND(DATE(YEAR(J$11),MONTH(J$11),MIN($D35,DAY(EOMONTH(J$11,0))))&gt;=J$11,DATE(YEAR(J$11),MONTH(J$11),MIN($D35,DAY(EOMONTH(J$11,0))))&lt;=(J$11+13),IF($E35="Monthly",TRUE,IF($E35="Quarterly",MOD(MONTH(J$11)-N($F35),3)=0,MONTH(J$11)=N($F35)))),AND(DATE(YEAR((J$11+13)),MONTH((J$11+13)),MIN($D35,DAY(EOMONTH((J$11+13),0))))&gt;=J$11,DATE(YEAR((J$11+13)),MONTH((J$11+13)),MIN($D35,DAY(EOMONTH((J$11+13),0))))&lt;=(J$11+13),IF($E35="Monthly",TRUE,IF($E35="Quarterly",MOD(MONTH((J$11+13))-N($F35),3)=0,MONTH((J$11+13))=N($F35))))),$C35,""))))</f>
        <v>0</v>
      </c>
      <c r="K35" s="25">
        <f>IF(OR($B35="",N($C35)=0),"",IF($E35="Every paycheck",$C35,IF(N($D35)=0,"",IF(OR(AND(DATE(YEAR(K$11),MONTH(K$11),MIN($D35,DAY(EOMONTH(K$11,0))))&gt;=K$11,DATE(YEAR(K$11),MONTH(K$11),MIN($D35,DAY(EOMONTH(K$11,0))))&lt;=(K$11+13),IF($E35="Monthly",TRUE,IF($E35="Quarterly",MOD(MONTH(K$11)-N($F35),3)=0,MONTH(K$11)=N($F35)))),AND(DATE(YEAR((K$11+13)),MONTH((K$11+13)),MIN($D35,DAY(EOMONTH((K$11+13),0))))&gt;=K$11,DATE(YEAR((K$11+13)),MONTH((K$11+13)),MIN($D35,DAY(EOMONTH((K$11+13),0))))&lt;=(K$11+13),IF($E35="Monthly",TRUE,IF($E35="Quarterly",MOD(MONTH((K$11+13))-N($F35),3)=0,MONTH((K$11+13))=N($F35))))),$C35,""))))</f>
        <v>0</v>
      </c>
      <c r="L35" s="25">
        <f>IF(OR($B35="",N($C35)=0),"",IF($E35="Every paycheck",$C35,IF(N($D35)=0,"",IF(OR(AND(DATE(YEAR(L$11),MONTH(L$11),MIN($D35,DAY(EOMONTH(L$11,0))))&gt;=L$11,DATE(YEAR(L$11),MONTH(L$11),MIN($D35,DAY(EOMONTH(L$11,0))))&lt;=(L$11+13),IF($E35="Monthly",TRUE,IF($E35="Quarterly",MOD(MONTH(L$11)-N($F35),3)=0,MONTH(L$11)=N($F35)))),AND(DATE(YEAR((L$11+13)),MONTH((L$11+13)),MIN($D35,DAY(EOMONTH((L$11+13),0))))&gt;=L$11,DATE(YEAR((L$11+13)),MONTH((L$11+13)),MIN($D35,DAY(EOMONTH((L$11+13),0))))&lt;=(L$11+13),IF($E35="Monthly",TRUE,IF($E35="Quarterly",MOD(MONTH((L$11+13))-N($F35),3)=0,MONTH((L$11+13))=N($F35))))),$C35,""))))</f>
        <v>0</v>
      </c>
      <c r="M35" s="25">
        <f>IF(OR($B35="",N($C35)=0),"",IF($E35="Every paycheck",$C35,IF(N($D35)=0,"",IF(OR(AND(DATE(YEAR(M$11),MONTH(M$11),MIN($D35,DAY(EOMONTH(M$11,0))))&gt;=M$11,DATE(YEAR(M$11),MONTH(M$11),MIN($D35,DAY(EOMONTH(M$11,0))))&lt;=(M$11+13),IF($E35="Monthly",TRUE,IF($E35="Quarterly",MOD(MONTH(M$11)-N($F35),3)=0,MONTH(M$11)=N($F35)))),AND(DATE(YEAR((M$11+13)),MONTH((M$11+13)),MIN($D35,DAY(EOMONTH((M$11+13),0))))&gt;=M$11,DATE(YEAR((M$11+13)),MONTH((M$11+13)),MIN($D35,DAY(EOMONTH((M$11+13),0))))&lt;=(M$11+13),IF($E35="Monthly",TRUE,IF($E35="Quarterly",MOD(MONTH((M$11+13))-N($F35),3)=0,MONTH((M$11+13))=N($F35))))),$C35,""))))</f>
        <v>0</v>
      </c>
      <c r="N35" s="25">
        <f>IF(OR($B35="",N($C35)=0),"",IF($E35="Every paycheck",$C35,IF(N($D35)=0,"",IF(OR(AND(DATE(YEAR(N$11),MONTH(N$11),MIN($D35,DAY(EOMONTH(N$11,0))))&gt;=N$11,DATE(YEAR(N$11),MONTH(N$11),MIN($D35,DAY(EOMONTH(N$11,0))))&lt;=(N$11+13),IF($E35="Monthly",TRUE,IF($E35="Quarterly",MOD(MONTH(N$11)-N($F35),3)=0,MONTH(N$11)=N($F35)))),AND(DATE(YEAR((N$11+13)),MONTH((N$11+13)),MIN($D35,DAY(EOMONTH((N$11+13),0))))&gt;=N$11,DATE(YEAR((N$11+13)),MONTH((N$11+13)),MIN($D35,DAY(EOMONTH((N$11+13),0))))&lt;=(N$11+13),IF($E35="Monthly",TRUE,IF($E35="Quarterly",MOD(MONTH((N$11+13))-N($F35),3)=0,MONTH((N$11+13))=N($F35))))),$C35,""))))</f>
        <v>0</v>
      </c>
      <c r="O35" s="25">
        <f>IF(OR($B35="",N($C35)=0),"",IF($E35="Every paycheck",$C35,IF(N($D35)=0,"",IF(OR(AND(DATE(YEAR(O$11),MONTH(O$11),MIN($D35,DAY(EOMONTH(O$11,0))))&gt;=O$11,DATE(YEAR(O$11),MONTH(O$11),MIN($D35,DAY(EOMONTH(O$11,0))))&lt;=(O$11+13),IF($E35="Monthly",TRUE,IF($E35="Quarterly",MOD(MONTH(O$11)-N($F35),3)=0,MONTH(O$11)=N($F35)))),AND(DATE(YEAR((O$11+13)),MONTH((O$11+13)),MIN($D35,DAY(EOMONTH((O$11+13),0))))&gt;=O$11,DATE(YEAR((O$11+13)),MONTH((O$11+13)),MIN($D35,DAY(EOMONTH((O$11+13),0))))&lt;=(O$11+13),IF($E35="Monthly",TRUE,IF($E35="Quarterly",MOD(MONTH((O$11+13))-N($F35),3)=0,MONTH((O$11+13))=N($F35))))),$C35,""))))</f>
        <v>0</v>
      </c>
      <c r="P35" s="25">
        <f>IF(OR($B35="",N($C35)=0),"",IF($E35="Every paycheck",$C35,IF(N($D35)=0,"",IF(OR(AND(DATE(YEAR(P$11),MONTH(P$11),MIN($D35,DAY(EOMONTH(P$11,0))))&gt;=P$11,DATE(YEAR(P$11),MONTH(P$11),MIN($D35,DAY(EOMONTH(P$11,0))))&lt;=(P$11+13),IF($E35="Monthly",TRUE,IF($E35="Quarterly",MOD(MONTH(P$11)-N($F35),3)=0,MONTH(P$11)=N($F35)))),AND(DATE(YEAR((P$11+13)),MONTH((P$11+13)),MIN($D35,DAY(EOMONTH((P$11+13),0))))&gt;=P$11,DATE(YEAR((P$11+13)),MONTH((P$11+13)),MIN($D35,DAY(EOMONTH((P$11+13),0))))&lt;=(P$11+13),IF($E35="Monthly",TRUE,IF($E35="Quarterly",MOD(MONTH((P$11+13))-N($F35),3)=0,MONTH((P$11+13))=N($F35))))),$C35,""))))</f>
        <v>0</v>
      </c>
      <c r="Q35" s="25">
        <f>IF(OR($B35="",N($C35)=0),"",IF($E35="Every paycheck",$C35,IF(N($D35)=0,"",IF(OR(AND(DATE(YEAR(Q$11),MONTH(Q$11),MIN($D35,DAY(EOMONTH(Q$11,0))))&gt;=Q$11,DATE(YEAR(Q$11),MONTH(Q$11),MIN($D35,DAY(EOMONTH(Q$11,0))))&lt;=(Q$11+13),IF($E35="Monthly",TRUE,IF($E35="Quarterly",MOD(MONTH(Q$11)-N($F35),3)=0,MONTH(Q$11)=N($F35)))),AND(DATE(YEAR((Q$11+13)),MONTH((Q$11+13)),MIN($D35,DAY(EOMONTH((Q$11+13),0))))&gt;=Q$11,DATE(YEAR((Q$11+13)),MONTH((Q$11+13)),MIN($D35,DAY(EOMONTH((Q$11+13),0))))&lt;=(Q$11+13),IF($E35="Monthly",TRUE,IF($E35="Quarterly",MOD(MONTH((Q$11+13))-N($F35),3)=0,MONTH((Q$11+13))=N($F35))))),$C35,""))))</f>
        <v>0</v>
      </c>
      <c r="R35" s="25">
        <f>IF(OR($B35="",N($C35)=0),"",IF($E35="Every paycheck",$C35,IF(N($D35)=0,"",IF(OR(AND(DATE(YEAR(R$11),MONTH(R$11),MIN($D35,DAY(EOMONTH(R$11,0))))&gt;=R$11,DATE(YEAR(R$11),MONTH(R$11),MIN($D35,DAY(EOMONTH(R$11,0))))&lt;=(R$11+13),IF($E35="Monthly",TRUE,IF($E35="Quarterly",MOD(MONTH(R$11)-N($F35),3)=0,MONTH(R$11)=N($F35)))),AND(DATE(YEAR((R$11+13)),MONTH((R$11+13)),MIN($D35,DAY(EOMONTH((R$11+13),0))))&gt;=R$11,DATE(YEAR((R$11+13)),MONTH((R$11+13)),MIN($D35,DAY(EOMONTH((R$11+13),0))))&lt;=(R$11+13),IF($E35="Monthly",TRUE,IF($E35="Quarterly",MOD(MONTH((R$11+13))-N($F35),3)=0,MONTH((R$11+13))=N($F35))))),$C35,""))))</f>
        <v>0</v>
      </c>
      <c r="S35" s="25">
        <f>IF(OR($B35="",N($C35)=0),"",IF($E35="Every paycheck",$C35,IF(N($D35)=0,"",IF(OR(AND(DATE(YEAR(S$11),MONTH(S$11),MIN($D35,DAY(EOMONTH(S$11,0))))&gt;=S$11,DATE(YEAR(S$11),MONTH(S$11),MIN($D35,DAY(EOMONTH(S$11,0))))&lt;=(S$11+13),IF($E35="Monthly",TRUE,IF($E35="Quarterly",MOD(MONTH(S$11)-N($F35),3)=0,MONTH(S$11)=N($F35)))),AND(DATE(YEAR((S$11+13)),MONTH((S$11+13)),MIN($D35,DAY(EOMONTH((S$11+13),0))))&gt;=S$11,DATE(YEAR((S$11+13)),MONTH((S$11+13)),MIN($D35,DAY(EOMONTH((S$11+13),0))))&lt;=(S$11+13),IF($E35="Monthly",TRUE,IF($E35="Quarterly",MOD(MONTH((S$11+13))-N($F35),3)=0,MONTH((S$11+13))=N($F35))))),$C35,""))))</f>
        <v>0</v>
      </c>
      <c r="T35" s="25">
        <f>IF(OR($B35="",N($C35)=0),"",IF($E35="Every paycheck",$C35,IF(N($D35)=0,"",IF(OR(AND(DATE(YEAR(T$11),MONTH(T$11),MIN($D35,DAY(EOMONTH(T$11,0))))&gt;=T$11,DATE(YEAR(T$11),MONTH(T$11),MIN($D35,DAY(EOMONTH(T$11,0))))&lt;=(T$11+13),IF($E35="Monthly",TRUE,IF($E35="Quarterly",MOD(MONTH(T$11)-N($F35),3)=0,MONTH(T$11)=N($F35)))),AND(DATE(YEAR((T$11+13)),MONTH((T$11+13)),MIN($D35,DAY(EOMONTH((T$11+13),0))))&gt;=T$11,DATE(YEAR((T$11+13)),MONTH((T$11+13)),MIN($D35,DAY(EOMONTH((T$11+13),0))))&lt;=(T$11+13),IF($E35="Monthly",TRUE,IF($E35="Quarterly",MOD(MONTH((T$11+13))-N($F35),3)=0,MONTH((T$11+13))=N($F35))))),$C35,""))))</f>
        <v>0</v>
      </c>
      <c r="U35" s="25">
        <f>IF(OR($B35="",N($C35)=0),"",IF($E35="Every paycheck",$C35,IF(N($D35)=0,"",IF(OR(AND(DATE(YEAR(U$11),MONTH(U$11),MIN($D35,DAY(EOMONTH(U$11,0))))&gt;=U$11,DATE(YEAR(U$11),MONTH(U$11),MIN($D35,DAY(EOMONTH(U$11,0))))&lt;=(U$11+13),IF($E35="Monthly",TRUE,IF($E35="Quarterly",MOD(MONTH(U$11)-N($F35),3)=0,MONTH(U$11)=N($F35)))),AND(DATE(YEAR((U$11+13)),MONTH((U$11+13)),MIN($D35,DAY(EOMONTH((U$11+13),0))))&gt;=U$11,DATE(YEAR((U$11+13)),MONTH((U$11+13)),MIN($D35,DAY(EOMONTH((U$11+13),0))))&lt;=(U$11+13),IF($E35="Monthly",TRUE,IF($E35="Quarterly",MOD(MONTH((U$11+13))-N($F35),3)=0,MONTH((U$11+13))=N($F35))))),$C35,""))))</f>
        <v>0</v>
      </c>
      <c r="V35" s="25">
        <f>IF(OR($B35="",N($C35)=0),"",IF($E35="Every paycheck",$C35,IF(N($D35)=0,"",IF(OR(AND(DATE(YEAR(V$11),MONTH(V$11),MIN($D35,DAY(EOMONTH(V$11,0))))&gt;=V$11,DATE(YEAR(V$11),MONTH(V$11),MIN($D35,DAY(EOMONTH(V$11,0))))&lt;=(V$11+13),IF($E35="Monthly",TRUE,IF($E35="Quarterly",MOD(MONTH(V$11)-N($F35),3)=0,MONTH(V$11)=N($F35)))),AND(DATE(YEAR((V$11+13)),MONTH((V$11+13)),MIN($D35,DAY(EOMONTH((V$11+13),0))))&gt;=V$11,DATE(YEAR((V$11+13)),MONTH((V$11+13)),MIN($D35,DAY(EOMONTH((V$11+13),0))))&lt;=(V$11+13),IF($E35="Monthly",TRUE,IF($E35="Quarterly",MOD(MONTH((V$11+13))-N($F35),3)=0,MONTH((V$11+13))=N($F35))))),$C35,""))))</f>
        <v>0</v>
      </c>
      <c r="W35" s="25">
        <f>IF(OR($B35="",N($C35)=0),"",IF($E35="Every paycheck",$C35,IF(N($D35)=0,"",IF(OR(AND(DATE(YEAR(W$11),MONTH(W$11),MIN($D35,DAY(EOMONTH(W$11,0))))&gt;=W$11,DATE(YEAR(W$11),MONTH(W$11),MIN($D35,DAY(EOMONTH(W$11,0))))&lt;=(W$11+13),IF($E35="Monthly",TRUE,IF($E35="Quarterly",MOD(MONTH(W$11)-N($F35),3)=0,MONTH(W$11)=N($F35)))),AND(DATE(YEAR((W$11+13)),MONTH((W$11+13)),MIN($D35,DAY(EOMONTH((W$11+13),0))))&gt;=W$11,DATE(YEAR((W$11+13)),MONTH((W$11+13)),MIN($D35,DAY(EOMONTH((W$11+13),0))))&lt;=(W$11+13),IF($E35="Monthly",TRUE,IF($E35="Quarterly",MOD(MONTH((W$11+13))-N($F35),3)=0,MONTH((W$11+13))=N($F35))))),$C35,""))))</f>
        <v>0</v>
      </c>
      <c r="X35" s="25">
        <f>IF(OR($B35="",N($C35)=0),"",IF($E35="Every paycheck",$C35,IF(N($D35)=0,"",IF(OR(AND(DATE(YEAR(X$11),MONTH(X$11),MIN($D35,DAY(EOMONTH(X$11,0))))&gt;=X$11,DATE(YEAR(X$11),MONTH(X$11),MIN($D35,DAY(EOMONTH(X$11,0))))&lt;=(X$11+13),IF($E35="Monthly",TRUE,IF($E35="Quarterly",MOD(MONTH(X$11)-N($F35),3)=0,MONTH(X$11)=N($F35)))),AND(DATE(YEAR((X$11+13)),MONTH((X$11+13)),MIN($D35,DAY(EOMONTH((X$11+13),0))))&gt;=X$11,DATE(YEAR((X$11+13)),MONTH((X$11+13)),MIN($D35,DAY(EOMONTH((X$11+13),0))))&lt;=(X$11+13),IF($E35="Monthly",TRUE,IF($E35="Quarterly",MOD(MONTH((X$11+13))-N($F35),3)=0,MONTH((X$11+13))=N($F35))))),$C35,""))))</f>
        <v>0</v>
      </c>
      <c r="Y35" s="25">
        <f>IF(OR($B35="",N($C35)=0),"",IF($E35="Every paycheck",$C35,IF(N($D35)=0,"",IF(OR(AND(DATE(YEAR(Y$11),MONTH(Y$11),MIN($D35,DAY(EOMONTH(Y$11,0))))&gt;=Y$11,DATE(YEAR(Y$11),MONTH(Y$11),MIN($D35,DAY(EOMONTH(Y$11,0))))&lt;=(Y$11+13),IF($E35="Monthly",TRUE,IF($E35="Quarterly",MOD(MONTH(Y$11)-N($F35),3)=0,MONTH(Y$11)=N($F35)))),AND(DATE(YEAR((Y$11+13)),MONTH((Y$11+13)),MIN($D35,DAY(EOMONTH((Y$11+13),0))))&gt;=Y$11,DATE(YEAR((Y$11+13)),MONTH((Y$11+13)),MIN($D35,DAY(EOMONTH((Y$11+13),0))))&lt;=(Y$11+13),IF($E35="Monthly",TRUE,IF($E35="Quarterly",MOD(MONTH((Y$11+13))-N($F35),3)=0,MONTH((Y$11+13))=N($F35))))),$C35,""))))</f>
        <v>0</v>
      </c>
      <c r="Z35" s="25">
        <f>IF(OR($B35="",N($C35)=0),"",IF($E35="Every paycheck",$C35,IF(N($D35)=0,"",IF(OR(AND(DATE(YEAR(Z$11),MONTH(Z$11),MIN($D35,DAY(EOMONTH(Z$11,0))))&gt;=Z$11,DATE(YEAR(Z$11),MONTH(Z$11),MIN($D35,DAY(EOMONTH(Z$11,0))))&lt;=(Z$11+13),IF($E35="Monthly",TRUE,IF($E35="Quarterly",MOD(MONTH(Z$11)-N($F35),3)=0,MONTH(Z$11)=N($F35)))),AND(DATE(YEAR((Z$11+13)),MONTH((Z$11+13)),MIN($D35,DAY(EOMONTH((Z$11+13),0))))&gt;=Z$11,DATE(YEAR((Z$11+13)),MONTH((Z$11+13)),MIN($D35,DAY(EOMONTH((Z$11+13),0))))&lt;=(Z$11+13),IF($E35="Monthly",TRUE,IF($E35="Quarterly",MOD(MONTH((Z$11+13))-N($F35),3)=0,MONTH((Z$11+13))=N($F35))))),$C35,""))))</f>
        <v>0</v>
      </c>
      <c r="AA35" s="25">
        <f>IF(OR($B35="",N($C35)=0),"",IF($E35="Every paycheck",$C35,IF(N($D35)=0,"",IF(OR(AND(DATE(YEAR(AA$11),MONTH(AA$11),MIN($D35,DAY(EOMONTH(AA$11,0))))&gt;=AA$11,DATE(YEAR(AA$11),MONTH(AA$11),MIN($D35,DAY(EOMONTH(AA$11,0))))&lt;=(AA$11+13),IF($E35="Monthly",TRUE,IF($E35="Quarterly",MOD(MONTH(AA$11)-N($F35),3)=0,MONTH(AA$11)=N($F35)))),AND(DATE(YEAR((AA$11+13)),MONTH((AA$11+13)),MIN($D35,DAY(EOMONTH((AA$11+13),0))))&gt;=AA$11,DATE(YEAR((AA$11+13)),MONTH((AA$11+13)),MIN($D35,DAY(EOMONTH((AA$11+13),0))))&lt;=(AA$11+13),IF($E35="Monthly",TRUE,IF($E35="Quarterly",MOD(MONTH((AA$11+13))-N($F35),3)=0,MONTH((AA$11+13))=N($F35))))),$C35,""))))</f>
        <v>0</v>
      </c>
      <c r="AB35" s="25">
        <f>IF(OR($B35="",N($C35)=0),"",IF($E35="Every paycheck",$C35,IF(N($D35)=0,"",IF(OR(AND(DATE(YEAR(AB$11),MONTH(AB$11),MIN($D35,DAY(EOMONTH(AB$11,0))))&gt;=AB$11,DATE(YEAR(AB$11),MONTH(AB$11),MIN($D35,DAY(EOMONTH(AB$11,0))))&lt;=(AB$11+13),IF($E35="Monthly",TRUE,IF($E35="Quarterly",MOD(MONTH(AB$11)-N($F35),3)=0,MONTH(AB$11)=N($F35)))),AND(DATE(YEAR((AB$11+13)),MONTH((AB$11+13)),MIN($D35,DAY(EOMONTH((AB$11+13),0))))&gt;=AB$11,DATE(YEAR((AB$11+13)),MONTH((AB$11+13)),MIN($D35,DAY(EOMONTH((AB$11+13),0))))&lt;=(AB$11+13),IF($E35="Monthly",TRUE,IF($E35="Quarterly",MOD(MONTH((AB$11+13))-N($F35),3)=0,MONTH((AB$11+13))=N($F35))))),$C35,""))))</f>
        <v>0</v>
      </c>
      <c r="AC35" s="25">
        <f>IF(OR($B35="",N($C35)=0),"",IF($E35="Every paycheck",$C35,IF(N($D35)=0,"",IF(OR(AND(DATE(YEAR(AC$11),MONTH(AC$11),MIN($D35,DAY(EOMONTH(AC$11,0))))&gt;=AC$11,DATE(YEAR(AC$11),MONTH(AC$11),MIN($D35,DAY(EOMONTH(AC$11,0))))&lt;=(AC$11+13),IF($E35="Monthly",TRUE,IF($E35="Quarterly",MOD(MONTH(AC$11)-N($F35),3)=0,MONTH(AC$11)=N($F35)))),AND(DATE(YEAR((AC$11+13)),MONTH((AC$11+13)),MIN($D35,DAY(EOMONTH((AC$11+13),0))))&gt;=AC$11,DATE(YEAR((AC$11+13)),MONTH((AC$11+13)),MIN($D35,DAY(EOMONTH((AC$11+13),0))))&lt;=(AC$11+13),IF($E35="Monthly",TRUE,IF($E35="Quarterly",MOD(MONTH((AC$11+13))-N($F35),3)=0,MONTH((AC$11+13))=N($F35))))),$C35,""))))</f>
        <v>0</v>
      </c>
      <c r="AD35" s="25">
        <f>IF(OR($B35="",N($C35)=0),"",IF($E35="Every paycheck",$C35,IF(N($D35)=0,"",IF(OR(AND(DATE(YEAR(AD$11),MONTH(AD$11),MIN($D35,DAY(EOMONTH(AD$11,0))))&gt;=AD$11,DATE(YEAR(AD$11),MONTH(AD$11),MIN($D35,DAY(EOMONTH(AD$11,0))))&lt;=(AD$11+13),IF($E35="Monthly",TRUE,IF($E35="Quarterly",MOD(MONTH(AD$11)-N($F35),3)=0,MONTH(AD$11)=N($F35)))),AND(DATE(YEAR((AD$11+13)),MONTH((AD$11+13)),MIN($D35,DAY(EOMONTH((AD$11+13),0))))&gt;=AD$11,DATE(YEAR((AD$11+13)),MONTH((AD$11+13)),MIN($D35,DAY(EOMONTH((AD$11+13),0))))&lt;=(AD$11+13),IF($E35="Monthly",TRUE,IF($E35="Quarterly",MOD(MONTH((AD$11+13))-N($F35),3)=0,MONTH((AD$11+13))=N($F35))))),$C35,""))))</f>
        <v>0</v>
      </c>
      <c r="AE35" s="25">
        <f>IF(OR($B35="",N($C35)=0),"",IF($E35="Every paycheck",$C35,IF(N($D35)=0,"",IF(OR(AND(DATE(YEAR(AE$11),MONTH(AE$11),MIN($D35,DAY(EOMONTH(AE$11,0))))&gt;=AE$11,DATE(YEAR(AE$11),MONTH(AE$11),MIN($D35,DAY(EOMONTH(AE$11,0))))&lt;=(AE$11+13),IF($E35="Monthly",TRUE,IF($E35="Quarterly",MOD(MONTH(AE$11)-N($F35),3)=0,MONTH(AE$11)=N($F35)))),AND(DATE(YEAR((AE$11+13)),MONTH((AE$11+13)),MIN($D35,DAY(EOMONTH((AE$11+13),0))))&gt;=AE$11,DATE(YEAR((AE$11+13)),MONTH((AE$11+13)),MIN($D35,DAY(EOMONTH((AE$11+13),0))))&lt;=(AE$11+13),IF($E35="Monthly",TRUE,IF($E35="Quarterly",MOD(MONTH((AE$11+13))-N($F35),3)=0,MONTH((AE$11+13))=N($F35))))),$C35,""))))</f>
        <v>0</v>
      </c>
      <c r="AF35" s="25">
        <f>IF(OR($B35="",N($C35)=0),"",IF($E35="Every paycheck",$C35,IF(N($D35)=0,"",IF(OR(AND(DATE(YEAR(AF$11),MONTH(AF$11),MIN($D35,DAY(EOMONTH(AF$11,0))))&gt;=AF$11,DATE(YEAR(AF$11),MONTH(AF$11),MIN($D35,DAY(EOMONTH(AF$11,0))))&lt;=(AF$11+13),IF($E35="Monthly",TRUE,IF($E35="Quarterly",MOD(MONTH(AF$11)-N($F35),3)=0,MONTH(AF$11)=N($F35)))),AND(DATE(YEAR((AF$11+13)),MONTH((AF$11+13)),MIN($D35,DAY(EOMONTH((AF$11+13),0))))&gt;=AF$11,DATE(YEAR((AF$11+13)),MONTH((AF$11+13)),MIN($D35,DAY(EOMONTH((AF$11+13),0))))&lt;=(AF$11+13),IF($E35="Monthly",TRUE,IF($E35="Quarterly",MOD(MONTH((AF$11+13))-N($F35),3)=0,MONTH((AF$11+13))=N($F35))))),$C35,""))))</f>
        <v>0</v>
      </c>
      <c r="AG35" s="25">
        <f>IF(OR($B35="",N($C35)=0),"",IF($E35="Every paycheck",$C35,IF(N($D35)=0,"",IF(OR(AND(DATE(YEAR(AG$11),MONTH(AG$11),MIN($D35,DAY(EOMONTH(AG$11,0))))&gt;=AG$11,DATE(YEAR(AG$11),MONTH(AG$11),MIN($D35,DAY(EOMONTH(AG$11,0))))&lt;=(AG$11+13),IF($E35="Monthly",TRUE,IF($E35="Quarterly",MOD(MONTH(AG$11)-N($F35),3)=0,MONTH(AG$11)=N($F35)))),AND(DATE(YEAR((AG$11+13)),MONTH((AG$11+13)),MIN($D35,DAY(EOMONTH((AG$11+13),0))))&gt;=AG$11,DATE(YEAR((AG$11+13)),MONTH((AG$11+13)),MIN($D35,DAY(EOMONTH((AG$11+13),0))))&lt;=(AG$11+13),IF($E35="Monthly",TRUE,IF($E35="Quarterly",MOD(MONTH((AG$11+13))-N($F35),3)=0,MONTH((AG$11+13))=N($F35))))),$C35,""))))</f>
        <v>0</v>
      </c>
      <c r="AH35" s="25">
        <f>IF(OR($B35="",N($C35)=0),"",IF($E35="Every paycheck",$C35,IF(N($D35)=0,"",IF(OR(AND(DATE(YEAR(AH$11),MONTH(AH$11),MIN($D35,DAY(EOMONTH(AH$11,0))))&gt;=AH$11,DATE(YEAR(AH$11),MONTH(AH$11),MIN($D35,DAY(EOMONTH(AH$11,0))))&lt;=(AH$11+13),IF($E35="Monthly",TRUE,IF($E35="Quarterly",MOD(MONTH(AH$11)-N($F35),3)=0,MONTH(AH$11)=N($F35)))),AND(DATE(YEAR((AH$11+13)),MONTH((AH$11+13)),MIN($D35,DAY(EOMONTH((AH$11+13),0))))&gt;=AH$11,DATE(YEAR((AH$11+13)),MONTH((AH$11+13)),MIN($D35,DAY(EOMONTH((AH$11+13),0))))&lt;=(AH$11+13),IF($E35="Monthly",TRUE,IF($E35="Quarterly",MOD(MONTH((AH$11+13))-N($F35),3)=0,MONTH((AH$11+13))=N($F35))))),$C35,""))))</f>
        <v>0</v>
      </c>
    </row>
    <row r="36" spans="2:34">
      <c r="B36" s="26"/>
      <c r="C36" s="22"/>
      <c r="D36" s="23"/>
      <c r="E36" s="24"/>
      <c r="F36" s="23"/>
      <c r="I36" s="25">
        <f>IF(OR($B36="",N($C36)=0),"",IF($E36="Every paycheck",$C36,IF(N($D36)=0,"",IF(OR(AND(DATE(YEAR(I$11),MONTH(I$11),MIN($D36,DAY(EOMONTH(I$11,0))))&gt;=I$11,DATE(YEAR(I$11),MONTH(I$11),MIN($D36,DAY(EOMONTH(I$11,0))))&lt;=(I$11+13),IF($E36="Monthly",TRUE,IF($E36="Quarterly",MOD(MONTH(I$11)-N($F36),3)=0,MONTH(I$11)=N($F36)))),AND(DATE(YEAR((I$11+13)),MONTH((I$11+13)),MIN($D36,DAY(EOMONTH((I$11+13),0))))&gt;=I$11,DATE(YEAR((I$11+13)),MONTH((I$11+13)),MIN($D36,DAY(EOMONTH((I$11+13),0))))&lt;=(I$11+13),IF($E36="Monthly",TRUE,IF($E36="Quarterly",MOD(MONTH((I$11+13))-N($F36),3)=0,MONTH((I$11+13))=N($F36))))),$C36,""))))</f>
        <v>0</v>
      </c>
      <c r="J36" s="25">
        <f>IF(OR($B36="",N($C36)=0),"",IF($E36="Every paycheck",$C36,IF(N($D36)=0,"",IF(OR(AND(DATE(YEAR(J$11),MONTH(J$11),MIN($D36,DAY(EOMONTH(J$11,0))))&gt;=J$11,DATE(YEAR(J$11),MONTH(J$11),MIN($D36,DAY(EOMONTH(J$11,0))))&lt;=(J$11+13),IF($E36="Monthly",TRUE,IF($E36="Quarterly",MOD(MONTH(J$11)-N($F36),3)=0,MONTH(J$11)=N($F36)))),AND(DATE(YEAR((J$11+13)),MONTH((J$11+13)),MIN($D36,DAY(EOMONTH((J$11+13),0))))&gt;=J$11,DATE(YEAR((J$11+13)),MONTH((J$11+13)),MIN($D36,DAY(EOMONTH((J$11+13),0))))&lt;=(J$11+13),IF($E36="Monthly",TRUE,IF($E36="Quarterly",MOD(MONTH((J$11+13))-N($F36),3)=0,MONTH((J$11+13))=N($F36))))),$C36,""))))</f>
        <v>0</v>
      </c>
      <c r="K36" s="25">
        <f>IF(OR($B36="",N($C36)=0),"",IF($E36="Every paycheck",$C36,IF(N($D36)=0,"",IF(OR(AND(DATE(YEAR(K$11),MONTH(K$11),MIN($D36,DAY(EOMONTH(K$11,0))))&gt;=K$11,DATE(YEAR(K$11),MONTH(K$11),MIN($D36,DAY(EOMONTH(K$11,0))))&lt;=(K$11+13),IF($E36="Monthly",TRUE,IF($E36="Quarterly",MOD(MONTH(K$11)-N($F36),3)=0,MONTH(K$11)=N($F36)))),AND(DATE(YEAR((K$11+13)),MONTH((K$11+13)),MIN($D36,DAY(EOMONTH((K$11+13),0))))&gt;=K$11,DATE(YEAR((K$11+13)),MONTH((K$11+13)),MIN($D36,DAY(EOMONTH((K$11+13),0))))&lt;=(K$11+13),IF($E36="Monthly",TRUE,IF($E36="Quarterly",MOD(MONTH((K$11+13))-N($F36),3)=0,MONTH((K$11+13))=N($F36))))),$C36,""))))</f>
        <v>0</v>
      </c>
      <c r="L36" s="25">
        <f>IF(OR($B36="",N($C36)=0),"",IF($E36="Every paycheck",$C36,IF(N($D36)=0,"",IF(OR(AND(DATE(YEAR(L$11),MONTH(L$11),MIN($D36,DAY(EOMONTH(L$11,0))))&gt;=L$11,DATE(YEAR(L$11),MONTH(L$11),MIN($D36,DAY(EOMONTH(L$11,0))))&lt;=(L$11+13),IF($E36="Monthly",TRUE,IF($E36="Quarterly",MOD(MONTH(L$11)-N($F36),3)=0,MONTH(L$11)=N($F36)))),AND(DATE(YEAR((L$11+13)),MONTH((L$11+13)),MIN($D36,DAY(EOMONTH((L$11+13),0))))&gt;=L$11,DATE(YEAR((L$11+13)),MONTH((L$11+13)),MIN($D36,DAY(EOMONTH((L$11+13),0))))&lt;=(L$11+13),IF($E36="Monthly",TRUE,IF($E36="Quarterly",MOD(MONTH((L$11+13))-N($F36),3)=0,MONTH((L$11+13))=N($F36))))),$C36,""))))</f>
        <v>0</v>
      </c>
      <c r="M36" s="25">
        <f>IF(OR($B36="",N($C36)=0),"",IF($E36="Every paycheck",$C36,IF(N($D36)=0,"",IF(OR(AND(DATE(YEAR(M$11),MONTH(M$11),MIN($D36,DAY(EOMONTH(M$11,0))))&gt;=M$11,DATE(YEAR(M$11),MONTH(M$11),MIN($D36,DAY(EOMONTH(M$11,0))))&lt;=(M$11+13),IF($E36="Monthly",TRUE,IF($E36="Quarterly",MOD(MONTH(M$11)-N($F36),3)=0,MONTH(M$11)=N($F36)))),AND(DATE(YEAR((M$11+13)),MONTH((M$11+13)),MIN($D36,DAY(EOMONTH((M$11+13),0))))&gt;=M$11,DATE(YEAR((M$11+13)),MONTH((M$11+13)),MIN($D36,DAY(EOMONTH((M$11+13),0))))&lt;=(M$11+13),IF($E36="Monthly",TRUE,IF($E36="Quarterly",MOD(MONTH((M$11+13))-N($F36),3)=0,MONTH((M$11+13))=N($F36))))),$C36,""))))</f>
        <v>0</v>
      </c>
      <c r="N36" s="25">
        <f>IF(OR($B36="",N($C36)=0),"",IF($E36="Every paycheck",$C36,IF(N($D36)=0,"",IF(OR(AND(DATE(YEAR(N$11),MONTH(N$11),MIN($D36,DAY(EOMONTH(N$11,0))))&gt;=N$11,DATE(YEAR(N$11),MONTH(N$11),MIN($D36,DAY(EOMONTH(N$11,0))))&lt;=(N$11+13),IF($E36="Monthly",TRUE,IF($E36="Quarterly",MOD(MONTH(N$11)-N($F36),3)=0,MONTH(N$11)=N($F36)))),AND(DATE(YEAR((N$11+13)),MONTH((N$11+13)),MIN($D36,DAY(EOMONTH((N$11+13),0))))&gt;=N$11,DATE(YEAR((N$11+13)),MONTH((N$11+13)),MIN($D36,DAY(EOMONTH((N$11+13),0))))&lt;=(N$11+13),IF($E36="Monthly",TRUE,IF($E36="Quarterly",MOD(MONTH((N$11+13))-N($F36),3)=0,MONTH((N$11+13))=N($F36))))),$C36,""))))</f>
        <v>0</v>
      </c>
      <c r="O36" s="25">
        <f>IF(OR($B36="",N($C36)=0),"",IF($E36="Every paycheck",$C36,IF(N($D36)=0,"",IF(OR(AND(DATE(YEAR(O$11),MONTH(O$11),MIN($D36,DAY(EOMONTH(O$11,0))))&gt;=O$11,DATE(YEAR(O$11),MONTH(O$11),MIN($D36,DAY(EOMONTH(O$11,0))))&lt;=(O$11+13),IF($E36="Monthly",TRUE,IF($E36="Quarterly",MOD(MONTH(O$11)-N($F36),3)=0,MONTH(O$11)=N($F36)))),AND(DATE(YEAR((O$11+13)),MONTH((O$11+13)),MIN($D36,DAY(EOMONTH((O$11+13),0))))&gt;=O$11,DATE(YEAR((O$11+13)),MONTH((O$11+13)),MIN($D36,DAY(EOMONTH((O$11+13),0))))&lt;=(O$11+13),IF($E36="Monthly",TRUE,IF($E36="Quarterly",MOD(MONTH((O$11+13))-N($F36),3)=0,MONTH((O$11+13))=N($F36))))),$C36,""))))</f>
        <v>0</v>
      </c>
      <c r="P36" s="25">
        <f>IF(OR($B36="",N($C36)=0),"",IF($E36="Every paycheck",$C36,IF(N($D36)=0,"",IF(OR(AND(DATE(YEAR(P$11),MONTH(P$11),MIN($D36,DAY(EOMONTH(P$11,0))))&gt;=P$11,DATE(YEAR(P$11),MONTH(P$11),MIN($D36,DAY(EOMONTH(P$11,0))))&lt;=(P$11+13),IF($E36="Monthly",TRUE,IF($E36="Quarterly",MOD(MONTH(P$11)-N($F36),3)=0,MONTH(P$11)=N($F36)))),AND(DATE(YEAR((P$11+13)),MONTH((P$11+13)),MIN($D36,DAY(EOMONTH((P$11+13),0))))&gt;=P$11,DATE(YEAR((P$11+13)),MONTH((P$11+13)),MIN($D36,DAY(EOMONTH((P$11+13),0))))&lt;=(P$11+13),IF($E36="Monthly",TRUE,IF($E36="Quarterly",MOD(MONTH((P$11+13))-N($F36),3)=0,MONTH((P$11+13))=N($F36))))),$C36,""))))</f>
        <v>0</v>
      </c>
      <c r="Q36" s="25">
        <f>IF(OR($B36="",N($C36)=0),"",IF($E36="Every paycheck",$C36,IF(N($D36)=0,"",IF(OR(AND(DATE(YEAR(Q$11),MONTH(Q$11),MIN($D36,DAY(EOMONTH(Q$11,0))))&gt;=Q$11,DATE(YEAR(Q$11),MONTH(Q$11),MIN($D36,DAY(EOMONTH(Q$11,0))))&lt;=(Q$11+13),IF($E36="Monthly",TRUE,IF($E36="Quarterly",MOD(MONTH(Q$11)-N($F36),3)=0,MONTH(Q$11)=N($F36)))),AND(DATE(YEAR((Q$11+13)),MONTH((Q$11+13)),MIN($D36,DAY(EOMONTH((Q$11+13),0))))&gt;=Q$11,DATE(YEAR((Q$11+13)),MONTH((Q$11+13)),MIN($D36,DAY(EOMONTH((Q$11+13),0))))&lt;=(Q$11+13),IF($E36="Monthly",TRUE,IF($E36="Quarterly",MOD(MONTH((Q$11+13))-N($F36),3)=0,MONTH((Q$11+13))=N($F36))))),$C36,""))))</f>
        <v>0</v>
      </c>
      <c r="R36" s="25">
        <f>IF(OR($B36="",N($C36)=0),"",IF($E36="Every paycheck",$C36,IF(N($D36)=0,"",IF(OR(AND(DATE(YEAR(R$11),MONTH(R$11),MIN($D36,DAY(EOMONTH(R$11,0))))&gt;=R$11,DATE(YEAR(R$11),MONTH(R$11),MIN($D36,DAY(EOMONTH(R$11,0))))&lt;=(R$11+13),IF($E36="Monthly",TRUE,IF($E36="Quarterly",MOD(MONTH(R$11)-N($F36),3)=0,MONTH(R$11)=N($F36)))),AND(DATE(YEAR((R$11+13)),MONTH((R$11+13)),MIN($D36,DAY(EOMONTH((R$11+13),0))))&gt;=R$11,DATE(YEAR((R$11+13)),MONTH((R$11+13)),MIN($D36,DAY(EOMONTH((R$11+13),0))))&lt;=(R$11+13),IF($E36="Monthly",TRUE,IF($E36="Quarterly",MOD(MONTH((R$11+13))-N($F36),3)=0,MONTH((R$11+13))=N($F36))))),$C36,""))))</f>
        <v>0</v>
      </c>
      <c r="S36" s="25">
        <f>IF(OR($B36="",N($C36)=0),"",IF($E36="Every paycheck",$C36,IF(N($D36)=0,"",IF(OR(AND(DATE(YEAR(S$11),MONTH(S$11),MIN($D36,DAY(EOMONTH(S$11,0))))&gt;=S$11,DATE(YEAR(S$11),MONTH(S$11),MIN($D36,DAY(EOMONTH(S$11,0))))&lt;=(S$11+13),IF($E36="Monthly",TRUE,IF($E36="Quarterly",MOD(MONTH(S$11)-N($F36),3)=0,MONTH(S$11)=N($F36)))),AND(DATE(YEAR((S$11+13)),MONTH((S$11+13)),MIN($D36,DAY(EOMONTH((S$11+13),0))))&gt;=S$11,DATE(YEAR((S$11+13)),MONTH((S$11+13)),MIN($D36,DAY(EOMONTH((S$11+13),0))))&lt;=(S$11+13),IF($E36="Monthly",TRUE,IF($E36="Quarterly",MOD(MONTH((S$11+13))-N($F36),3)=0,MONTH((S$11+13))=N($F36))))),$C36,""))))</f>
        <v>0</v>
      </c>
      <c r="T36" s="25">
        <f>IF(OR($B36="",N($C36)=0),"",IF($E36="Every paycheck",$C36,IF(N($D36)=0,"",IF(OR(AND(DATE(YEAR(T$11),MONTH(T$11),MIN($D36,DAY(EOMONTH(T$11,0))))&gt;=T$11,DATE(YEAR(T$11),MONTH(T$11),MIN($D36,DAY(EOMONTH(T$11,0))))&lt;=(T$11+13),IF($E36="Monthly",TRUE,IF($E36="Quarterly",MOD(MONTH(T$11)-N($F36),3)=0,MONTH(T$11)=N($F36)))),AND(DATE(YEAR((T$11+13)),MONTH((T$11+13)),MIN($D36,DAY(EOMONTH((T$11+13),0))))&gt;=T$11,DATE(YEAR((T$11+13)),MONTH((T$11+13)),MIN($D36,DAY(EOMONTH((T$11+13),0))))&lt;=(T$11+13),IF($E36="Monthly",TRUE,IF($E36="Quarterly",MOD(MONTH((T$11+13))-N($F36),3)=0,MONTH((T$11+13))=N($F36))))),$C36,""))))</f>
        <v>0</v>
      </c>
      <c r="U36" s="25">
        <f>IF(OR($B36="",N($C36)=0),"",IF($E36="Every paycheck",$C36,IF(N($D36)=0,"",IF(OR(AND(DATE(YEAR(U$11),MONTH(U$11),MIN($D36,DAY(EOMONTH(U$11,0))))&gt;=U$11,DATE(YEAR(U$11),MONTH(U$11),MIN($D36,DAY(EOMONTH(U$11,0))))&lt;=(U$11+13),IF($E36="Monthly",TRUE,IF($E36="Quarterly",MOD(MONTH(U$11)-N($F36),3)=0,MONTH(U$11)=N($F36)))),AND(DATE(YEAR((U$11+13)),MONTH((U$11+13)),MIN($D36,DAY(EOMONTH((U$11+13),0))))&gt;=U$11,DATE(YEAR((U$11+13)),MONTH((U$11+13)),MIN($D36,DAY(EOMONTH((U$11+13),0))))&lt;=(U$11+13),IF($E36="Monthly",TRUE,IF($E36="Quarterly",MOD(MONTH((U$11+13))-N($F36),3)=0,MONTH((U$11+13))=N($F36))))),$C36,""))))</f>
        <v>0</v>
      </c>
      <c r="V36" s="25">
        <f>IF(OR($B36="",N($C36)=0),"",IF($E36="Every paycheck",$C36,IF(N($D36)=0,"",IF(OR(AND(DATE(YEAR(V$11),MONTH(V$11),MIN($D36,DAY(EOMONTH(V$11,0))))&gt;=V$11,DATE(YEAR(V$11),MONTH(V$11),MIN($D36,DAY(EOMONTH(V$11,0))))&lt;=(V$11+13),IF($E36="Monthly",TRUE,IF($E36="Quarterly",MOD(MONTH(V$11)-N($F36),3)=0,MONTH(V$11)=N($F36)))),AND(DATE(YEAR((V$11+13)),MONTH((V$11+13)),MIN($D36,DAY(EOMONTH((V$11+13),0))))&gt;=V$11,DATE(YEAR((V$11+13)),MONTH((V$11+13)),MIN($D36,DAY(EOMONTH((V$11+13),0))))&lt;=(V$11+13),IF($E36="Monthly",TRUE,IF($E36="Quarterly",MOD(MONTH((V$11+13))-N($F36),3)=0,MONTH((V$11+13))=N($F36))))),$C36,""))))</f>
        <v>0</v>
      </c>
      <c r="W36" s="25">
        <f>IF(OR($B36="",N($C36)=0),"",IF($E36="Every paycheck",$C36,IF(N($D36)=0,"",IF(OR(AND(DATE(YEAR(W$11),MONTH(W$11),MIN($D36,DAY(EOMONTH(W$11,0))))&gt;=W$11,DATE(YEAR(W$11),MONTH(W$11),MIN($D36,DAY(EOMONTH(W$11,0))))&lt;=(W$11+13),IF($E36="Monthly",TRUE,IF($E36="Quarterly",MOD(MONTH(W$11)-N($F36),3)=0,MONTH(W$11)=N($F36)))),AND(DATE(YEAR((W$11+13)),MONTH((W$11+13)),MIN($D36,DAY(EOMONTH((W$11+13),0))))&gt;=W$11,DATE(YEAR((W$11+13)),MONTH((W$11+13)),MIN($D36,DAY(EOMONTH((W$11+13),0))))&lt;=(W$11+13),IF($E36="Monthly",TRUE,IF($E36="Quarterly",MOD(MONTH((W$11+13))-N($F36),3)=0,MONTH((W$11+13))=N($F36))))),$C36,""))))</f>
        <v>0</v>
      </c>
      <c r="X36" s="25">
        <f>IF(OR($B36="",N($C36)=0),"",IF($E36="Every paycheck",$C36,IF(N($D36)=0,"",IF(OR(AND(DATE(YEAR(X$11),MONTH(X$11),MIN($D36,DAY(EOMONTH(X$11,0))))&gt;=X$11,DATE(YEAR(X$11),MONTH(X$11),MIN($D36,DAY(EOMONTH(X$11,0))))&lt;=(X$11+13),IF($E36="Monthly",TRUE,IF($E36="Quarterly",MOD(MONTH(X$11)-N($F36),3)=0,MONTH(X$11)=N($F36)))),AND(DATE(YEAR((X$11+13)),MONTH((X$11+13)),MIN($D36,DAY(EOMONTH((X$11+13),0))))&gt;=X$11,DATE(YEAR((X$11+13)),MONTH((X$11+13)),MIN($D36,DAY(EOMONTH((X$11+13),0))))&lt;=(X$11+13),IF($E36="Monthly",TRUE,IF($E36="Quarterly",MOD(MONTH((X$11+13))-N($F36),3)=0,MONTH((X$11+13))=N($F36))))),$C36,""))))</f>
        <v>0</v>
      </c>
      <c r="Y36" s="25">
        <f>IF(OR($B36="",N($C36)=0),"",IF($E36="Every paycheck",$C36,IF(N($D36)=0,"",IF(OR(AND(DATE(YEAR(Y$11),MONTH(Y$11),MIN($D36,DAY(EOMONTH(Y$11,0))))&gt;=Y$11,DATE(YEAR(Y$11),MONTH(Y$11),MIN($D36,DAY(EOMONTH(Y$11,0))))&lt;=(Y$11+13),IF($E36="Monthly",TRUE,IF($E36="Quarterly",MOD(MONTH(Y$11)-N($F36),3)=0,MONTH(Y$11)=N($F36)))),AND(DATE(YEAR((Y$11+13)),MONTH((Y$11+13)),MIN($D36,DAY(EOMONTH((Y$11+13),0))))&gt;=Y$11,DATE(YEAR((Y$11+13)),MONTH((Y$11+13)),MIN($D36,DAY(EOMONTH((Y$11+13),0))))&lt;=(Y$11+13),IF($E36="Monthly",TRUE,IF($E36="Quarterly",MOD(MONTH((Y$11+13))-N($F36),3)=0,MONTH((Y$11+13))=N($F36))))),$C36,""))))</f>
        <v>0</v>
      </c>
      <c r="Z36" s="25">
        <f>IF(OR($B36="",N($C36)=0),"",IF($E36="Every paycheck",$C36,IF(N($D36)=0,"",IF(OR(AND(DATE(YEAR(Z$11),MONTH(Z$11),MIN($D36,DAY(EOMONTH(Z$11,0))))&gt;=Z$11,DATE(YEAR(Z$11),MONTH(Z$11),MIN($D36,DAY(EOMONTH(Z$11,0))))&lt;=(Z$11+13),IF($E36="Monthly",TRUE,IF($E36="Quarterly",MOD(MONTH(Z$11)-N($F36),3)=0,MONTH(Z$11)=N($F36)))),AND(DATE(YEAR((Z$11+13)),MONTH((Z$11+13)),MIN($D36,DAY(EOMONTH((Z$11+13),0))))&gt;=Z$11,DATE(YEAR((Z$11+13)),MONTH((Z$11+13)),MIN($D36,DAY(EOMONTH((Z$11+13),0))))&lt;=(Z$11+13),IF($E36="Monthly",TRUE,IF($E36="Quarterly",MOD(MONTH((Z$11+13))-N($F36),3)=0,MONTH((Z$11+13))=N($F36))))),$C36,""))))</f>
        <v>0</v>
      </c>
      <c r="AA36" s="25">
        <f>IF(OR($B36="",N($C36)=0),"",IF($E36="Every paycheck",$C36,IF(N($D36)=0,"",IF(OR(AND(DATE(YEAR(AA$11),MONTH(AA$11),MIN($D36,DAY(EOMONTH(AA$11,0))))&gt;=AA$11,DATE(YEAR(AA$11),MONTH(AA$11),MIN($D36,DAY(EOMONTH(AA$11,0))))&lt;=(AA$11+13),IF($E36="Monthly",TRUE,IF($E36="Quarterly",MOD(MONTH(AA$11)-N($F36),3)=0,MONTH(AA$11)=N($F36)))),AND(DATE(YEAR((AA$11+13)),MONTH((AA$11+13)),MIN($D36,DAY(EOMONTH((AA$11+13),0))))&gt;=AA$11,DATE(YEAR((AA$11+13)),MONTH((AA$11+13)),MIN($D36,DAY(EOMONTH((AA$11+13),0))))&lt;=(AA$11+13),IF($E36="Monthly",TRUE,IF($E36="Quarterly",MOD(MONTH((AA$11+13))-N($F36),3)=0,MONTH((AA$11+13))=N($F36))))),$C36,""))))</f>
        <v>0</v>
      </c>
      <c r="AB36" s="25">
        <f>IF(OR($B36="",N($C36)=0),"",IF($E36="Every paycheck",$C36,IF(N($D36)=0,"",IF(OR(AND(DATE(YEAR(AB$11),MONTH(AB$11),MIN($D36,DAY(EOMONTH(AB$11,0))))&gt;=AB$11,DATE(YEAR(AB$11),MONTH(AB$11),MIN($D36,DAY(EOMONTH(AB$11,0))))&lt;=(AB$11+13),IF($E36="Monthly",TRUE,IF($E36="Quarterly",MOD(MONTH(AB$11)-N($F36),3)=0,MONTH(AB$11)=N($F36)))),AND(DATE(YEAR((AB$11+13)),MONTH((AB$11+13)),MIN($D36,DAY(EOMONTH((AB$11+13),0))))&gt;=AB$11,DATE(YEAR((AB$11+13)),MONTH((AB$11+13)),MIN($D36,DAY(EOMONTH((AB$11+13),0))))&lt;=(AB$11+13),IF($E36="Monthly",TRUE,IF($E36="Quarterly",MOD(MONTH((AB$11+13))-N($F36),3)=0,MONTH((AB$11+13))=N($F36))))),$C36,""))))</f>
        <v>0</v>
      </c>
      <c r="AC36" s="25">
        <f>IF(OR($B36="",N($C36)=0),"",IF($E36="Every paycheck",$C36,IF(N($D36)=0,"",IF(OR(AND(DATE(YEAR(AC$11),MONTH(AC$11),MIN($D36,DAY(EOMONTH(AC$11,0))))&gt;=AC$11,DATE(YEAR(AC$11),MONTH(AC$11),MIN($D36,DAY(EOMONTH(AC$11,0))))&lt;=(AC$11+13),IF($E36="Monthly",TRUE,IF($E36="Quarterly",MOD(MONTH(AC$11)-N($F36),3)=0,MONTH(AC$11)=N($F36)))),AND(DATE(YEAR((AC$11+13)),MONTH((AC$11+13)),MIN($D36,DAY(EOMONTH((AC$11+13),0))))&gt;=AC$11,DATE(YEAR((AC$11+13)),MONTH((AC$11+13)),MIN($D36,DAY(EOMONTH((AC$11+13),0))))&lt;=(AC$11+13),IF($E36="Monthly",TRUE,IF($E36="Quarterly",MOD(MONTH((AC$11+13))-N($F36),3)=0,MONTH((AC$11+13))=N($F36))))),$C36,""))))</f>
        <v>0</v>
      </c>
      <c r="AD36" s="25">
        <f>IF(OR($B36="",N($C36)=0),"",IF($E36="Every paycheck",$C36,IF(N($D36)=0,"",IF(OR(AND(DATE(YEAR(AD$11),MONTH(AD$11),MIN($D36,DAY(EOMONTH(AD$11,0))))&gt;=AD$11,DATE(YEAR(AD$11),MONTH(AD$11),MIN($D36,DAY(EOMONTH(AD$11,0))))&lt;=(AD$11+13),IF($E36="Monthly",TRUE,IF($E36="Quarterly",MOD(MONTH(AD$11)-N($F36),3)=0,MONTH(AD$11)=N($F36)))),AND(DATE(YEAR((AD$11+13)),MONTH((AD$11+13)),MIN($D36,DAY(EOMONTH((AD$11+13),0))))&gt;=AD$11,DATE(YEAR((AD$11+13)),MONTH((AD$11+13)),MIN($D36,DAY(EOMONTH((AD$11+13),0))))&lt;=(AD$11+13),IF($E36="Monthly",TRUE,IF($E36="Quarterly",MOD(MONTH((AD$11+13))-N($F36),3)=0,MONTH((AD$11+13))=N($F36))))),$C36,""))))</f>
        <v>0</v>
      </c>
      <c r="AE36" s="25">
        <f>IF(OR($B36="",N($C36)=0),"",IF($E36="Every paycheck",$C36,IF(N($D36)=0,"",IF(OR(AND(DATE(YEAR(AE$11),MONTH(AE$11),MIN($D36,DAY(EOMONTH(AE$11,0))))&gt;=AE$11,DATE(YEAR(AE$11),MONTH(AE$11),MIN($D36,DAY(EOMONTH(AE$11,0))))&lt;=(AE$11+13),IF($E36="Monthly",TRUE,IF($E36="Quarterly",MOD(MONTH(AE$11)-N($F36),3)=0,MONTH(AE$11)=N($F36)))),AND(DATE(YEAR((AE$11+13)),MONTH((AE$11+13)),MIN($D36,DAY(EOMONTH((AE$11+13),0))))&gt;=AE$11,DATE(YEAR((AE$11+13)),MONTH((AE$11+13)),MIN($D36,DAY(EOMONTH((AE$11+13),0))))&lt;=(AE$11+13),IF($E36="Monthly",TRUE,IF($E36="Quarterly",MOD(MONTH((AE$11+13))-N($F36),3)=0,MONTH((AE$11+13))=N($F36))))),$C36,""))))</f>
        <v>0</v>
      </c>
      <c r="AF36" s="25">
        <f>IF(OR($B36="",N($C36)=0),"",IF($E36="Every paycheck",$C36,IF(N($D36)=0,"",IF(OR(AND(DATE(YEAR(AF$11),MONTH(AF$11),MIN($D36,DAY(EOMONTH(AF$11,0))))&gt;=AF$11,DATE(YEAR(AF$11),MONTH(AF$11),MIN($D36,DAY(EOMONTH(AF$11,0))))&lt;=(AF$11+13),IF($E36="Monthly",TRUE,IF($E36="Quarterly",MOD(MONTH(AF$11)-N($F36),3)=0,MONTH(AF$11)=N($F36)))),AND(DATE(YEAR((AF$11+13)),MONTH((AF$11+13)),MIN($D36,DAY(EOMONTH((AF$11+13),0))))&gt;=AF$11,DATE(YEAR((AF$11+13)),MONTH((AF$11+13)),MIN($D36,DAY(EOMONTH((AF$11+13),0))))&lt;=(AF$11+13),IF($E36="Monthly",TRUE,IF($E36="Quarterly",MOD(MONTH((AF$11+13))-N($F36),3)=0,MONTH((AF$11+13))=N($F36))))),$C36,""))))</f>
        <v>0</v>
      </c>
      <c r="AG36" s="25">
        <f>IF(OR($B36="",N($C36)=0),"",IF($E36="Every paycheck",$C36,IF(N($D36)=0,"",IF(OR(AND(DATE(YEAR(AG$11),MONTH(AG$11),MIN($D36,DAY(EOMONTH(AG$11,0))))&gt;=AG$11,DATE(YEAR(AG$11),MONTH(AG$11),MIN($D36,DAY(EOMONTH(AG$11,0))))&lt;=(AG$11+13),IF($E36="Monthly",TRUE,IF($E36="Quarterly",MOD(MONTH(AG$11)-N($F36),3)=0,MONTH(AG$11)=N($F36)))),AND(DATE(YEAR((AG$11+13)),MONTH((AG$11+13)),MIN($D36,DAY(EOMONTH((AG$11+13),0))))&gt;=AG$11,DATE(YEAR((AG$11+13)),MONTH((AG$11+13)),MIN($D36,DAY(EOMONTH((AG$11+13),0))))&lt;=(AG$11+13),IF($E36="Monthly",TRUE,IF($E36="Quarterly",MOD(MONTH((AG$11+13))-N($F36),3)=0,MONTH((AG$11+13))=N($F36))))),$C36,""))))</f>
        <v>0</v>
      </c>
      <c r="AH36" s="25">
        <f>IF(OR($B36="",N($C36)=0),"",IF($E36="Every paycheck",$C36,IF(N($D36)=0,"",IF(OR(AND(DATE(YEAR(AH$11),MONTH(AH$11),MIN($D36,DAY(EOMONTH(AH$11,0))))&gt;=AH$11,DATE(YEAR(AH$11),MONTH(AH$11),MIN($D36,DAY(EOMONTH(AH$11,0))))&lt;=(AH$11+13),IF($E36="Monthly",TRUE,IF($E36="Quarterly",MOD(MONTH(AH$11)-N($F36),3)=0,MONTH(AH$11)=N($F36)))),AND(DATE(YEAR((AH$11+13)),MONTH((AH$11+13)),MIN($D36,DAY(EOMONTH((AH$11+13),0))))&gt;=AH$11,DATE(YEAR((AH$11+13)),MONTH((AH$11+13)),MIN($D36,DAY(EOMONTH((AH$11+13),0))))&lt;=(AH$11+13),IF($E36="Monthly",TRUE,IF($E36="Quarterly",MOD(MONTH((AH$11+13))-N($F36),3)=0,MONTH((AH$11+13))=N($F36))))),$C36,""))))</f>
        <v>0</v>
      </c>
    </row>
    <row r="37" spans="2:34">
      <c r="B37" s="26"/>
      <c r="C37" s="22"/>
      <c r="D37" s="23"/>
      <c r="E37" s="24"/>
      <c r="F37" s="23"/>
      <c r="I37" s="25">
        <f>IF(OR($B37="",N($C37)=0),"",IF($E37="Every paycheck",$C37,IF(N($D37)=0,"",IF(OR(AND(DATE(YEAR(I$11),MONTH(I$11),MIN($D37,DAY(EOMONTH(I$11,0))))&gt;=I$11,DATE(YEAR(I$11),MONTH(I$11),MIN($D37,DAY(EOMONTH(I$11,0))))&lt;=(I$11+13),IF($E37="Monthly",TRUE,IF($E37="Quarterly",MOD(MONTH(I$11)-N($F37),3)=0,MONTH(I$11)=N($F37)))),AND(DATE(YEAR((I$11+13)),MONTH((I$11+13)),MIN($D37,DAY(EOMONTH((I$11+13),0))))&gt;=I$11,DATE(YEAR((I$11+13)),MONTH((I$11+13)),MIN($D37,DAY(EOMONTH((I$11+13),0))))&lt;=(I$11+13),IF($E37="Monthly",TRUE,IF($E37="Quarterly",MOD(MONTH((I$11+13))-N($F37),3)=0,MONTH((I$11+13))=N($F37))))),$C37,""))))</f>
        <v>0</v>
      </c>
      <c r="J37" s="25">
        <f>IF(OR($B37="",N($C37)=0),"",IF($E37="Every paycheck",$C37,IF(N($D37)=0,"",IF(OR(AND(DATE(YEAR(J$11),MONTH(J$11),MIN($D37,DAY(EOMONTH(J$11,0))))&gt;=J$11,DATE(YEAR(J$11),MONTH(J$11),MIN($D37,DAY(EOMONTH(J$11,0))))&lt;=(J$11+13),IF($E37="Monthly",TRUE,IF($E37="Quarterly",MOD(MONTH(J$11)-N($F37),3)=0,MONTH(J$11)=N($F37)))),AND(DATE(YEAR((J$11+13)),MONTH((J$11+13)),MIN($D37,DAY(EOMONTH((J$11+13),0))))&gt;=J$11,DATE(YEAR((J$11+13)),MONTH((J$11+13)),MIN($D37,DAY(EOMONTH((J$11+13),0))))&lt;=(J$11+13),IF($E37="Monthly",TRUE,IF($E37="Quarterly",MOD(MONTH((J$11+13))-N($F37),3)=0,MONTH((J$11+13))=N($F37))))),$C37,""))))</f>
        <v>0</v>
      </c>
      <c r="K37" s="25">
        <f>IF(OR($B37="",N($C37)=0),"",IF($E37="Every paycheck",$C37,IF(N($D37)=0,"",IF(OR(AND(DATE(YEAR(K$11),MONTH(K$11),MIN($D37,DAY(EOMONTH(K$11,0))))&gt;=K$11,DATE(YEAR(K$11),MONTH(K$11),MIN($D37,DAY(EOMONTH(K$11,0))))&lt;=(K$11+13),IF($E37="Monthly",TRUE,IF($E37="Quarterly",MOD(MONTH(K$11)-N($F37),3)=0,MONTH(K$11)=N($F37)))),AND(DATE(YEAR((K$11+13)),MONTH((K$11+13)),MIN($D37,DAY(EOMONTH((K$11+13),0))))&gt;=K$11,DATE(YEAR((K$11+13)),MONTH((K$11+13)),MIN($D37,DAY(EOMONTH((K$11+13),0))))&lt;=(K$11+13),IF($E37="Monthly",TRUE,IF($E37="Quarterly",MOD(MONTH((K$11+13))-N($F37),3)=0,MONTH((K$11+13))=N($F37))))),$C37,""))))</f>
        <v>0</v>
      </c>
      <c r="L37" s="25">
        <f>IF(OR($B37="",N($C37)=0),"",IF($E37="Every paycheck",$C37,IF(N($D37)=0,"",IF(OR(AND(DATE(YEAR(L$11),MONTH(L$11),MIN($D37,DAY(EOMONTH(L$11,0))))&gt;=L$11,DATE(YEAR(L$11),MONTH(L$11),MIN($D37,DAY(EOMONTH(L$11,0))))&lt;=(L$11+13),IF($E37="Monthly",TRUE,IF($E37="Quarterly",MOD(MONTH(L$11)-N($F37),3)=0,MONTH(L$11)=N($F37)))),AND(DATE(YEAR((L$11+13)),MONTH((L$11+13)),MIN($D37,DAY(EOMONTH((L$11+13),0))))&gt;=L$11,DATE(YEAR((L$11+13)),MONTH((L$11+13)),MIN($D37,DAY(EOMONTH((L$11+13),0))))&lt;=(L$11+13),IF($E37="Monthly",TRUE,IF($E37="Quarterly",MOD(MONTH((L$11+13))-N($F37),3)=0,MONTH((L$11+13))=N($F37))))),$C37,""))))</f>
        <v>0</v>
      </c>
      <c r="M37" s="25">
        <f>IF(OR($B37="",N($C37)=0),"",IF($E37="Every paycheck",$C37,IF(N($D37)=0,"",IF(OR(AND(DATE(YEAR(M$11),MONTH(M$11),MIN($D37,DAY(EOMONTH(M$11,0))))&gt;=M$11,DATE(YEAR(M$11),MONTH(M$11),MIN($D37,DAY(EOMONTH(M$11,0))))&lt;=(M$11+13),IF($E37="Monthly",TRUE,IF($E37="Quarterly",MOD(MONTH(M$11)-N($F37),3)=0,MONTH(M$11)=N($F37)))),AND(DATE(YEAR((M$11+13)),MONTH((M$11+13)),MIN($D37,DAY(EOMONTH((M$11+13),0))))&gt;=M$11,DATE(YEAR((M$11+13)),MONTH((M$11+13)),MIN($D37,DAY(EOMONTH((M$11+13),0))))&lt;=(M$11+13),IF($E37="Monthly",TRUE,IF($E37="Quarterly",MOD(MONTH((M$11+13))-N($F37),3)=0,MONTH((M$11+13))=N($F37))))),$C37,""))))</f>
        <v>0</v>
      </c>
      <c r="N37" s="25">
        <f>IF(OR($B37="",N($C37)=0),"",IF($E37="Every paycheck",$C37,IF(N($D37)=0,"",IF(OR(AND(DATE(YEAR(N$11),MONTH(N$11),MIN($D37,DAY(EOMONTH(N$11,0))))&gt;=N$11,DATE(YEAR(N$11),MONTH(N$11),MIN($D37,DAY(EOMONTH(N$11,0))))&lt;=(N$11+13),IF($E37="Monthly",TRUE,IF($E37="Quarterly",MOD(MONTH(N$11)-N($F37),3)=0,MONTH(N$11)=N($F37)))),AND(DATE(YEAR((N$11+13)),MONTH((N$11+13)),MIN($D37,DAY(EOMONTH((N$11+13),0))))&gt;=N$11,DATE(YEAR((N$11+13)),MONTH((N$11+13)),MIN($D37,DAY(EOMONTH((N$11+13),0))))&lt;=(N$11+13),IF($E37="Monthly",TRUE,IF($E37="Quarterly",MOD(MONTH((N$11+13))-N($F37),3)=0,MONTH((N$11+13))=N($F37))))),$C37,""))))</f>
        <v>0</v>
      </c>
      <c r="O37" s="25">
        <f>IF(OR($B37="",N($C37)=0),"",IF($E37="Every paycheck",$C37,IF(N($D37)=0,"",IF(OR(AND(DATE(YEAR(O$11),MONTH(O$11),MIN($D37,DAY(EOMONTH(O$11,0))))&gt;=O$11,DATE(YEAR(O$11),MONTH(O$11),MIN($D37,DAY(EOMONTH(O$11,0))))&lt;=(O$11+13),IF($E37="Monthly",TRUE,IF($E37="Quarterly",MOD(MONTH(O$11)-N($F37),3)=0,MONTH(O$11)=N($F37)))),AND(DATE(YEAR((O$11+13)),MONTH((O$11+13)),MIN($D37,DAY(EOMONTH((O$11+13),0))))&gt;=O$11,DATE(YEAR((O$11+13)),MONTH((O$11+13)),MIN($D37,DAY(EOMONTH((O$11+13),0))))&lt;=(O$11+13),IF($E37="Monthly",TRUE,IF($E37="Quarterly",MOD(MONTH((O$11+13))-N($F37),3)=0,MONTH((O$11+13))=N($F37))))),$C37,""))))</f>
        <v>0</v>
      </c>
      <c r="P37" s="25">
        <f>IF(OR($B37="",N($C37)=0),"",IF($E37="Every paycheck",$C37,IF(N($D37)=0,"",IF(OR(AND(DATE(YEAR(P$11),MONTH(P$11),MIN($D37,DAY(EOMONTH(P$11,0))))&gt;=P$11,DATE(YEAR(P$11),MONTH(P$11),MIN($D37,DAY(EOMONTH(P$11,0))))&lt;=(P$11+13),IF($E37="Monthly",TRUE,IF($E37="Quarterly",MOD(MONTH(P$11)-N($F37),3)=0,MONTH(P$11)=N($F37)))),AND(DATE(YEAR((P$11+13)),MONTH((P$11+13)),MIN($D37,DAY(EOMONTH((P$11+13),0))))&gt;=P$11,DATE(YEAR((P$11+13)),MONTH((P$11+13)),MIN($D37,DAY(EOMONTH((P$11+13),0))))&lt;=(P$11+13),IF($E37="Monthly",TRUE,IF($E37="Quarterly",MOD(MONTH((P$11+13))-N($F37),3)=0,MONTH((P$11+13))=N($F37))))),$C37,""))))</f>
        <v>0</v>
      </c>
      <c r="Q37" s="25">
        <f>IF(OR($B37="",N($C37)=0),"",IF($E37="Every paycheck",$C37,IF(N($D37)=0,"",IF(OR(AND(DATE(YEAR(Q$11),MONTH(Q$11),MIN($D37,DAY(EOMONTH(Q$11,0))))&gt;=Q$11,DATE(YEAR(Q$11),MONTH(Q$11),MIN($D37,DAY(EOMONTH(Q$11,0))))&lt;=(Q$11+13),IF($E37="Monthly",TRUE,IF($E37="Quarterly",MOD(MONTH(Q$11)-N($F37),3)=0,MONTH(Q$11)=N($F37)))),AND(DATE(YEAR((Q$11+13)),MONTH((Q$11+13)),MIN($D37,DAY(EOMONTH((Q$11+13),0))))&gt;=Q$11,DATE(YEAR((Q$11+13)),MONTH((Q$11+13)),MIN($D37,DAY(EOMONTH((Q$11+13),0))))&lt;=(Q$11+13),IF($E37="Monthly",TRUE,IF($E37="Quarterly",MOD(MONTH((Q$11+13))-N($F37),3)=0,MONTH((Q$11+13))=N($F37))))),$C37,""))))</f>
        <v>0</v>
      </c>
      <c r="R37" s="25">
        <f>IF(OR($B37="",N($C37)=0),"",IF($E37="Every paycheck",$C37,IF(N($D37)=0,"",IF(OR(AND(DATE(YEAR(R$11),MONTH(R$11),MIN($D37,DAY(EOMONTH(R$11,0))))&gt;=R$11,DATE(YEAR(R$11),MONTH(R$11),MIN($D37,DAY(EOMONTH(R$11,0))))&lt;=(R$11+13),IF($E37="Monthly",TRUE,IF($E37="Quarterly",MOD(MONTH(R$11)-N($F37),3)=0,MONTH(R$11)=N($F37)))),AND(DATE(YEAR((R$11+13)),MONTH((R$11+13)),MIN($D37,DAY(EOMONTH((R$11+13),0))))&gt;=R$11,DATE(YEAR((R$11+13)),MONTH((R$11+13)),MIN($D37,DAY(EOMONTH((R$11+13),0))))&lt;=(R$11+13),IF($E37="Monthly",TRUE,IF($E37="Quarterly",MOD(MONTH((R$11+13))-N($F37),3)=0,MONTH((R$11+13))=N($F37))))),$C37,""))))</f>
        <v>0</v>
      </c>
      <c r="S37" s="25">
        <f>IF(OR($B37="",N($C37)=0),"",IF($E37="Every paycheck",$C37,IF(N($D37)=0,"",IF(OR(AND(DATE(YEAR(S$11),MONTH(S$11),MIN($D37,DAY(EOMONTH(S$11,0))))&gt;=S$11,DATE(YEAR(S$11),MONTH(S$11),MIN($D37,DAY(EOMONTH(S$11,0))))&lt;=(S$11+13),IF($E37="Monthly",TRUE,IF($E37="Quarterly",MOD(MONTH(S$11)-N($F37),3)=0,MONTH(S$11)=N($F37)))),AND(DATE(YEAR((S$11+13)),MONTH((S$11+13)),MIN($D37,DAY(EOMONTH((S$11+13),0))))&gt;=S$11,DATE(YEAR((S$11+13)),MONTH((S$11+13)),MIN($D37,DAY(EOMONTH((S$11+13),0))))&lt;=(S$11+13),IF($E37="Monthly",TRUE,IF($E37="Quarterly",MOD(MONTH((S$11+13))-N($F37),3)=0,MONTH((S$11+13))=N($F37))))),$C37,""))))</f>
        <v>0</v>
      </c>
      <c r="T37" s="25">
        <f>IF(OR($B37="",N($C37)=0),"",IF($E37="Every paycheck",$C37,IF(N($D37)=0,"",IF(OR(AND(DATE(YEAR(T$11),MONTH(T$11),MIN($D37,DAY(EOMONTH(T$11,0))))&gt;=T$11,DATE(YEAR(T$11),MONTH(T$11),MIN($D37,DAY(EOMONTH(T$11,0))))&lt;=(T$11+13),IF($E37="Monthly",TRUE,IF($E37="Quarterly",MOD(MONTH(T$11)-N($F37),3)=0,MONTH(T$11)=N($F37)))),AND(DATE(YEAR((T$11+13)),MONTH((T$11+13)),MIN($D37,DAY(EOMONTH((T$11+13),0))))&gt;=T$11,DATE(YEAR((T$11+13)),MONTH((T$11+13)),MIN($D37,DAY(EOMONTH((T$11+13),0))))&lt;=(T$11+13),IF($E37="Monthly",TRUE,IF($E37="Quarterly",MOD(MONTH((T$11+13))-N($F37),3)=0,MONTH((T$11+13))=N($F37))))),$C37,""))))</f>
        <v>0</v>
      </c>
      <c r="U37" s="25">
        <f>IF(OR($B37="",N($C37)=0),"",IF($E37="Every paycheck",$C37,IF(N($D37)=0,"",IF(OR(AND(DATE(YEAR(U$11),MONTH(U$11),MIN($D37,DAY(EOMONTH(U$11,0))))&gt;=U$11,DATE(YEAR(U$11),MONTH(U$11),MIN($D37,DAY(EOMONTH(U$11,0))))&lt;=(U$11+13),IF($E37="Monthly",TRUE,IF($E37="Quarterly",MOD(MONTH(U$11)-N($F37),3)=0,MONTH(U$11)=N($F37)))),AND(DATE(YEAR((U$11+13)),MONTH((U$11+13)),MIN($D37,DAY(EOMONTH((U$11+13),0))))&gt;=U$11,DATE(YEAR((U$11+13)),MONTH((U$11+13)),MIN($D37,DAY(EOMONTH((U$11+13),0))))&lt;=(U$11+13),IF($E37="Monthly",TRUE,IF($E37="Quarterly",MOD(MONTH((U$11+13))-N($F37),3)=0,MONTH((U$11+13))=N($F37))))),$C37,""))))</f>
        <v>0</v>
      </c>
      <c r="V37" s="25">
        <f>IF(OR($B37="",N($C37)=0),"",IF($E37="Every paycheck",$C37,IF(N($D37)=0,"",IF(OR(AND(DATE(YEAR(V$11),MONTH(V$11),MIN($D37,DAY(EOMONTH(V$11,0))))&gt;=V$11,DATE(YEAR(V$11),MONTH(V$11),MIN($D37,DAY(EOMONTH(V$11,0))))&lt;=(V$11+13),IF($E37="Monthly",TRUE,IF($E37="Quarterly",MOD(MONTH(V$11)-N($F37),3)=0,MONTH(V$11)=N($F37)))),AND(DATE(YEAR((V$11+13)),MONTH((V$11+13)),MIN($D37,DAY(EOMONTH((V$11+13),0))))&gt;=V$11,DATE(YEAR((V$11+13)),MONTH((V$11+13)),MIN($D37,DAY(EOMONTH((V$11+13),0))))&lt;=(V$11+13),IF($E37="Monthly",TRUE,IF($E37="Quarterly",MOD(MONTH((V$11+13))-N($F37),3)=0,MONTH((V$11+13))=N($F37))))),$C37,""))))</f>
        <v>0</v>
      </c>
      <c r="W37" s="25">
        <f>IF(OR($B37="",N($C37)=0),"",IF($E37="Every paycheck",$C37,IF(N($D37)=0,"",IF(OR(AND(DATE(YEAR(W$11),MONTH(W$11),MIN($D37,DAY(EOMONTH(W$11,0))))&gt;=W$11,DATE(YEAR(W$11),MONTH(W$11),MIN($D37,DAY(EOMONTH(W$11,0))))&lt;=(W$11+13),IF($E37="Monthly",TRUE,IF($E37="Quarterly",MOD(MONTH(W$11)-N($F37),3)=0,MONTH(W$11)=N($F37)))),AND(DATE(YEAR((W$11+13)),MONTH((W$11+13)),MIN($D37,DAY(EOMONTH((W$11+13),0))))&gt;=W$11,DATE(YEAR((W$11+13)),MONTH((W$11+13)),MIN($D37,DAY(EOMONTH((W$11+13),0))))&lt;=(W$11+13),IF($E37="Monthly",TRUE,IF($E37="Quarterly",MOD(MONTH((W$11+13))-N($F37),3)=0,MONTH((W$11+13))=N($F37))))),$C37,""))))</f>
        <v>0</v>
      </c>
      <c r="X37" s="25">
        <f>IF(OR($B37="",N($C37)=0),"",IF($E37="Every paycheck",$C37,IF(N($D37)=0,"",IF(OR(AND(DATE(YEAR(X$11),MONTH(X$11),MIN($D37,DAY(EOMONTH(X$11,0))))&gt;=X$11,DATE(YEAR(X$11),MONTH(X$11),MIN($D37,DAY(EOMONTH(X$11,0))))&lt;=(X$11+13),IF($E37="Monthly",TRUE,IF($E37="Quarterly",MOD(MONTH(X$11)-N($F37),3)=0,MONTH(X$11)=N($F37)))),AND(DATE(YEAR((X$11+13)),MONTH((X$11+13)),MIN($D37,DAY(EOMONTH((X$11+13),0))))&gt;=X$11,DATE(YEAR((X$11+13)),MONTH((X$11+13)),MIN($D37,DAY(EOMONTH((X$11+13),0))))&lt;=(X$11+13),IF($E37="Monthly",TRUE,IF($E37="Quarterly",MOD(MONTH((X$11+13))-N($F37),3)=0,MONTH((X$11+13))=N($F37))))),$C37,""))))</f>
        <v>0</v>
      </c>
      <c r="Y37" s="25">
        <f>IF(OR($B37="",N($C37)=0),"",IF($E37="Every paycheck",$C37,IF(N($D37)=0,"",IF(OR(AND(DATE(YEAR(Y$11),MONTH(Y$11),MIN($D37,DAY(EOMONTH(Y$11,0))))&gt;=Y$11,DATE(YEAR(Y$11),MONTH(Y$11),MIN($D37,DAY(EOMONTH(Y$11,0))))&lt;=(Y$11+13),IF($E37="Monthly",TRUE,IF($E37="Quarterly",MOD(MONTH(Y$11)-N($F37),3)=0,MONTH(Y$11)=N($F37)))),AND(DATE(YEAR((Y$11+13)),MONTH((Y$11+13)),MIN($D37,DAY(EOMONTH((Y$11+13),0))))&gt;=Y$11,DATE(YEAR((Y$11+13)),MONTH((Y$11+13)),MIN($D37,DAY(EOMONTH((Y$11+13),0))))&lt;=(Y$11+13),IF($E37="Monthly",TRUE,IF($E37="Quarterly",MOD(MONTH((Y$11+13))-N($F37),3)=0,MONTH((Y$11+13))=N($F37))))),$C37,""))))</f>
        <v>0</v>
      </c>
      <c r="Z37" s="25">
        <f>IF(OR($B37="",N($C37)=0),"",IF($E37="Every paycheck",$C37,IF(N($D37)=0,"",IF(OR(AND(DATE(YEAR(Z$11),MONTH(Z$11),MIN($D37,DAY(EOMONTH(Z$11,0))))&gt;=Z$11,DATE(YEAR(Z$11),MONTH(Z$11),MIN($D37,DAY(EOMONTH(Z$11,0))))&lt;=(Z$11+13),IF($E37="Monthly",TRUE,IF($E37="Quarterly",MOD(MONTH(Z$11)-N($F37),3)=0,MONTH(Z$11)=N($F37)))),AND(DATE(YEAR((Z$11+13)),MONTH((Z$11+13)),MIN($D37,DAY(EOMONTH((Z$11+13),0))))&gt;=Z$11,DATE(YEAR((Z$11+13)),MONTH((Z$11+13)),MIN($D37,DAY(EOMONTH((Z$11+13),0))))&lt;=(Z$11+13),IF($E37="Monthly",TRUE,IF($E37="Quarterly",MOD(MONTH((Z$11+13))-N($F37),3)=0,MONTH((Z$11+13))=N($F37))))),$C37,""))))</f>
        <v>0</v>
      </c>
      <c r="AA37" s="25">
        <f>IF(OR($B37="",N($C37)=0),"",IF($E37="Every paycheck",$C37,IF(N($D37)=0,"",IF(OR(AND(DATE(YEAR(AA$11),MONTH(AA$11),MIN($D37,DAY(EOMONTH(AA$11,0))))&gt;=AA$11,DATE(YEAR(AA$11),MONTH(AA$11),MIN($D37,DAY(EOMONTH(AA$11,0))))&lt;=(AA$11+13),IF($E37="Monthly",TRUE,IF($E37="Quarterly",MOD(MONTH(AA$11)-N($F37),3)=0,MONTH(AA$11)=N($F37)))),AND(DATE(YEAR((AA$11+13)),MONTH((AA$11+13)),MIN($D37,DAY(EOMONTH((AA$11+13),0))))&gt;=AA$11,DATE(YEAR((AA$11+13)),MONTH((AA$11+13)),MIN($D37,DAY(EOMONTH((AA$11+13),0))))&lt;=(AA$11+13),IF($E37="Monthly",TRUE,IF($E37="Quarterly",MOD(MONTH((AA$11+13))-N($F37),3)=0,MONTH((AA$11+13))=N($F37))))),$C37,""))))</f>
        <v>0</v>
      </c>
      <c r="AB37" s="25">
        <f>IF(OR($B37="",N($C37)=0),"",IF($E37="Every paycheck",$C37,IF(N($D37)=0,"",IF(OR(AND(DATE(YEAR(AB$11),MONTH(AB$11),MIN($D37,DAY(EOMONTH(AB$11,0))))&gt;=AB$11,DATE(YEAR(AB$11),MONTH(AB$11),MIN($D37,DAY(EOMONTH(AB$11,0))))&lt;=(AB$11+13),IF($E37="Monthly",TRUE,IF($E37="Quarterly",MOD(MONTH(AB$11)-N($F37),3)=0,MONTH(AB$11)=N($F37)))),AND(DATE(YEAR((AB$11+13)),MONTH((AB$11+13)),MIN($D37,DAY(EOMONTH((AB$11+13),0))))&gt;=AB$11,DATE(YEAR((AB$11+13)),MONTH((AB$11+13)),MIN($D37,DAY(EOMONTH((AB$11+13),0))))&lt;=(AB$11+13),IF($E37="Monthly",TRUE,IF($E37="Quarterly",MOD(MONTH((AB$11+13))-N($F37),3)=0,MONTH((AB$11+13))=N($F37))))),$C37,""))))</f>
        <v>0</v>
      </c>
      <c r="AC37" s="25">
        <f>IF(OR($B37="",N($C37)=0),"",IF($E37="Every paycheck",$C37,IF(N($D37)=0,"",IF(OR(AND(DATE(YEAR(AC$11),MONTH(AC$11),MIN($D37,DAY(EOMONTH(AC$11,0))))&gt;=AC$11,DATE(YEAR(AC$11),MONTH(AC$11),MIN($D37,DAY(EOMONTH(AC$11,0))))&lt;=(AC$11+13),IF($E37="Monthly",TRUE,IF($E37="Quarterly",MOD(MONTH(AC$11)-N($F37),3)=0,MONTH(AC$11)=N($F37)))),AND(DATE(YEAR((AC$11+13)),MONTH((AC$11+13)),MIN($D37,DAY(EOMONTH((AC$11+13),0))))&gt;=AC$11,DATE(YEAR((AC$11+13)),MONTH((AC$11+13)),MIN($D37,DAY(EOMONTH((AC$11+13),0))))&lt;=(AC$11+13),IF($E37="Monthly",TRUE,IF($E37="Quarterly",MOD(MONTH((AC$11+13))-N($F37),3)=0,MONTH((AC$11+13))=N($F37))))),$C37,""))))</f>
        <v>0</v>
      </c>
      <c r="AD37" s="25">
        <f>IF(OR($B37="",N($C37)=0),"",IF($E37="Every paycheck",$C37,IF(N($D37)=0,"",IF(OR(AND(DATE(YEAR(AD$11),MONTH(AD$11),MIN($D37,DAY(EOMONTH(AD$11,0))))&gt;=AD$11,DATE(YEAR(AD$11),MONTH(AD$11),MIN($D37,DAY(EOMONTH(AD$11,0))))&lt;=(AD$11+13),IF($E37="Monthly",TRUE,IF($E37="Quarterly",MOD(MONTH(AD$11)-N($F37),3)=0,MONTH(AD$11)=N($F37)))),AND(DATE(YEAR((AD$11+13)),MONTH((AD$11+13)),MIN($D37,DAY(EOMONTH((AD$11+13),0))))&gt;=AD$11,DATE(YEAR((AD$11+13)),MONTH((AD$11+13)),MIN($D37,DAY(EOMONTH((AD$11+13),0))))&lt;=(AD$11+13),IF($E37="Monthly",TRUE,IF($E37="Quarterly",MOD(MONTH((AD$11+13))-N($F37),3)=0,MONTH((AD$11+13))=N($F37))))),$C37,""))))</f>
        <v>0</v>
      </c>
      <c r="AE37" s="25">
        <f>IF(OR($B37="",N($C37)=0),"",IF($E37="Every paycheck",$C37,IF(N($D37)=0,"",IF(OR(AND(DATE(YEAR(AE$11),MONTH(AE$11),MIN($D37,DAY(EOMONTH(AE$11,0))))&gt;=AE$11,DATE(YEAR(AE$11),MONTH(AE$11),MIN($D37,DAY(EOMONTH(AE$11,0))))&lt;=(AE$11+13),IF($E37="Monthly",TRUE,IF($E37="Quarterly",MOD(MONTH(AE$11)-N($F37),3)=0,MONTH(AE$11)=N($F37)))),AND(DATE(YEAR((AE$11+13)),MONTH((AE$11+13)),MIN($D37,DAY(EOMONTH((AE$11+13),0))))&gt;=AE$11,DATE(YEAR((AE$11+13)),MONTH((AE$11+13)),MIN($D37,DAY(EOMONTH((AE$11+13),0))))&lt;=(AE$11+13),IF($E37="Monthly",TRUE,IF($E37="Quarterly",MOD(MONTH((AE$11+13))-N($F37),3)=0,MONTH((AE$11+13))=N($F37))))),$C37,""))))</f>
        <v>0</v>
      </c>
      <c r="AF37" s="25">
        <f>IF(OR($B37="",N($C37)=0),"",IF($E37="Every paycheck",$C37,IF(N($D37)=0,"",IF(OR(AND(DATE(YEAR(AF$11),MONTH(AF$11),MIN($D37,DAY(EOMONTH(AF$11,0))))&gt;=AF$11,DATE(YEAR(AF$11),MONTH(AF$11),MIN($D37,DAY(EOMONTH(AF$11,0))))&lt;=(AF$11+13),IF($E37="Monthly",TRUE,IF($E37="Quarterly",MOD(MONTH(AF$11)-N($F37),3)=0,MONTH(AF$11)=N($F37)))),AND(DATE(YEAR((AF$11+13)),MONTH((AF$11+13)),MIN($D37,DAY(EOMONTH((AF$11+13),0))))&gt;=AF$11,DATE(YEAR((AF$11+13)),MONTH((AF$11+13)),MIN($D37,DAY(EOMONTH((AF$11+13),0))))&lt;=(AF$11+13),IF($E37="Monthly",TRUE,IF($E37="Quarterly",MOD(MONTH((AF$11+13))-N($F37),3)=0,MONTH((AF$11+13))=N($F37))))),$C37,""))))</f>
        <v>0</v>
      </c>
      <c r="AG37" s="25">
        <f>IF(OR($B37="",N($C37)=0),"",IF($E37="Every paycheck",$C37,IF(N($D37)=0,"",IF(OR(AND(DATE(YEAR(AG$11),MONTH(AG$11),MIN($D37,DAY(EOMONTH(AG$11,0))))&gt;=AG$11,DATE(YEAR(AG$11),MONTH(AG$11),MIN($D37,DAY(EOMONTH(AG$11,0))))&lt;=(AG$11+13),IF($E37="Monthly",TRUE,IF($E37="Quarterly",MOD(MONTH(AG$11)-N($F37),3)=0,MONTH(AG$11)=N($F37)))),AND(DATE(YEAR((AG$11+13)),MONTH((AG$11+13)),MIN($D37,DAY(EOMONTH((AG$11+13),0))))&gt;=AG$11,DATE(YEAR((AG$11+13)),MONTH((AG$11+13)),MIN($D37,DAY(EOMONTH((AG$11+13),0))))&lt;=(AG$11+13),IF($E37="Monthly",TRUE,IF($E37="Quarterly",MOD(MONTH((AG$11+13))-N($F37),3)=0,MONTH((AG$11+13))=N($F37))))),$C37,""))))</f>
        <v>0</v>
      </c>
      <c r="AH37" s="25">
        <f>IF(OR($B37="",N($C37)=0),"",IF($E37="Every paycheck",$C37,IF(N($D37)=0,"",IF(OR(AND(DATE(YEAR(AH$11),MONTH(AH$11),MIN($D37,DAY(EOMONTH(AH$11,0))))&gt;=AH$11,DATE(YEAR(AH$11),MONTH(AH$11),MIN($D37,DAY(EOMONTH(AH$11,0))))&lt;=(AH$11+13),IF($E37="Monthly",TRUE,IF($E37="Quarterly",MOD(MONTH(AH$11)-N($F37),3)=0,MONTH(AH$11)=N($F37)))),AND(DATE(YEAR((AH$11+13)),MONTH((AH$11+13)),MIN($D37,DAY(EOMONTH((AH$11+13),0))))&gt;=AH$11,DATE(YEAR((AH$11+13)),MONTH((AH$11+13)),MIN($D37,DAY(EOMONTH((AH$11+13),0))))&lt;=(AH$11+13),IF($E37="Monthly",TRUE,IF($E37="Quarterly",MOD(MONTH((AH$11+13))-N($F37),3)=0,MONTH((AH$11+13))=N($F37))))),$C37,""))))</f>
        <v>0</v>
      </c>
    </row>
    <row r="38" spans="2:34">
      <c r="B38" s="27" t="s">
        <v>32</v>
      </c>
      <c r="C38" s="27"/>
      <c r="D38" s="27"/>
      <c r="E38" s="27"/>
      <c r="F38" s="27"/>
      <c r="G38" s="27"/>
      <c r="H38" s="27"/>
      <c r="I38" s="28">
        <f>SUM(I13:I37)</f>
        <v>0</v>
      </c>
      <c r="J38" s="28">
        <f>SUM(J13:J37)</f>
        <v>0</v>
      </c>
      <c r="K38" s="28">
        <f>SUM(K13:K37)</f>
        <v>0</v>
      </c>
      <c r="L38" s="28">
        <f>SUM(L13:L37)</f>
        <v>0</v>
      </c>
      <c r="M38" s="28">
        <f>SUM(M13:M37)</f>
        <v>0</v>
      </c>
      <c r="N38" s="28">
        <f>SUM(N13:N37)</f>
        <v>0</v>
      </c>
      <c r="O38" s="28">
        <f>SUM(O13:O37)</f>
        <v>0</v>
      </c>
      <c r="P38" s="28">
        <f>SUM(P13:P37)</f>
        <v>0</v>
      </c>
      <c r="Q38" s="28">
        <f>SUM(Q13:Q37)</f>
        <v>0</v>
      </c>
      <c r="R38" s="28">
        <f>SUM(R13:R37)</f>
        <v>0</v>
      </c>
      <c r="S38" s="28">
        <f>SUM(S13:S37)</f>
        <v>0</v>
      </c>
      <c r="T38" s="28">
        <f>SUM(T13:T37)</f>
        <v>0</v>
      </c>
      <c r="U38" s="28">
        <f>SUM(U13:U37)</f>
        <v>0</v>
      </c>
      <c r="V38" s="28">
        <f>SUM(V13:V37)</f>
        <v>0</v>
      </c>
      <c r="W38" s="28">
        <f>SUM(W13:W37)</f>
        <v>0</v>
      </c>
      <c r="X38" s="28">
        <f>SUM(X13:X37)</f>
        <v>0</v>
      </c>
      <c r="Y38" s="28">
        <f>SUM(Y13:Y37)</f>
        <v>0</v>
      </c>
      <c r="Z38" s="28">
        <f>SUM(Z13:Z37)</f>
        <v>0</v>
      </c>
      <c r="AA38" s="28">
        <f>SUM(AA13:AA37)</f>
        <v>0</v>
      </c>
      <c r="AB38" s="28">
        <f>SUM(AB13:AB37)</f>
        <v>0</v>
      </c>
      <c r="AC38" s="28">
        <f>SUM(AC13:AC37)</f>
        <v>0</v>
      </c>
      <c r="AD38" s="28">
        <f>SUM(AD13:AD37)</f>
        <v>0</v>
      </c>
      <c r="AE38" s="28">
        <f>SUM(AE13:AE37)</f>
        <v>0</v>
      </c>
      <c r="AF38" s="28">
        <f>SUM(AF13:AF37)</f>
        <v>0</v>
      </c>
      <c r="AG38" s="28">
        <f>SUM(AG13:AG37)</f>
        <v>0</v>
      </c>
      <c r="AH38" s="28">
        <f>SUM(AH13:AH37)</f>
        <v>0</v>
      </c>
    </row>
    <row r="39" spans="2:34">
      <c r="B39" s="29" t="s">
        <v>33</v>
      </c>
      <c r="C39" s="16"/>
      <c r="D39" s="16"/>
      <c r="E39" s="16"/>
      <c r="F39" s="16"/>
      <c r="G39" s="16"/>
      <c r="H39" s="16"/>
      <c r="I39" s="22">
        <f>$C$7</f>
        <v>0</v>
      </c>
      <c r="J39" s="22">
        <f>$C$7</f>
        <v>0</v>
      </c>
      <c r="K39" s="22">
        <f>$C$7</f>
        <v>0</v>
      </c>
      <c r="L39" s="22">
        <f>$C$7</f>
        <v>0</v>
      </c>
      <c r="M39" s="22">
        <f>$C$7</f>
        <v>0</v>
      </c>
      <c r="N39" s="22">
        <f>$C$7</f>
        <v>0</v>
      </c>
      <c r="O39" s="22">
        <f>$C$7</f>
        <v>0</v>
      </c>
      <c r="P39" s="22">
        <f>$C$7</f>
        <v>0</v>
      </c>
      <c r="Q39" s="22">
        <f>$C$7</f>
        <v>0</v>
      </c>
      <c r="R39" s="22">
        <f>$C$7</f>
        <v>0</v>
      </c>
      <c r="S39" s="22">
        <f>$C$7</f>
        <v>0</v>
      </c>
      <c r="T39" s="22">
        <f>$C$7</f>
        <v>0</v>
      </c>
      <c r="U39" s="22">
        <f>$C$7</f>
        <v>0</v>
      </c>
      <c r="V39" s="22">
        <f>$C$7</f>
        <v>0</v>
      </c>
      <c r="W39" s="22">
        <f>$C$7</f>
        <v>0</v>
      </c>
      <c r="X39" s="22">
        <f>$C$7</f>
        <v>0</v>
      </c>
      <c r="Y39" s="22">
        <f>$C$7</f>
        <v>0</v>
      </c>
      <c r="Z39" s="22">
        <f>$C$7</f>
        <v>0</v>
      </c>
      <c r="AA39" s="22">
        <f>$C$7</f>
        <v>0</v>
      </c>
      <c r="AB39" s="22">
        <f>$C$7</f>
        <v>0</v>
      </c>
      <c r="AC39" s="22">
        <f>$C$7</f>
        <v>0</v>
      </c>
      <c r="AD39" s="22">
        <f>$C$7</f>
        <v>0</v>
      </c>
      <c r="AE39" s="22">
        <f>$C$7</f>
        <v>0</v>
      </c>
      <c r="AF39" s="22">
        <f>$C$7</f>
        <v>0</v>
      </c>
      <c r="AG39" s="22">
        <f>$C$7</f>
        <v>0</v>
      </c>
      <c r="AH39" s="22">
        <f>$C$7</f>
        <v>0</v>
      </c>
    </row>
    <row r="40" spans="2:34">
      <c r="B40" s="27" t="s">
        <v>34</v>
      </c>
      <c r="C40" s="27"/>
      <c r="D40" s="27"/>
      <c r="E40" s="27"/>
      <c r="F40" s="27"/>
      <c r="G40" s="27"/>
      <c r="H40" s="27"/>
      <c r="I40" s="30">
        <f>I12-I38-I39</f>
        <v>0</v>
      </c>
      <c r="J40" s="30">
        <f>J12-J38-J39</f>
        <v>0</v>
      </c>
      <c r="K40" s="30">
        <f>K12-K38-K39</f>
        <v>0</v>
      </c>
      <c r="L40" s="30">
        <f>L12-L38-L39</f>
        <v>0</v>
      </c>
      <c r="M40" s="30">
        <f>M12-M38-M39</f>
        <v>0</v>
      </c>
      <c r="N40" s="30">
        <f>N12-N38-N39</f>
        <v>0</v>
      </c>
      <c r="O40" s="30">
        <f>O12-O38-O39</f>
        <v>0</v>
      </c>
      <c r="P40" s="30">
        <f>P12-P38-P39</f>
        <v>0</v>
      </c>
      <c r="Q40" s="30">
        <f>Q12-Q38-Q39</f>
        <v>0</v>
      </c>
      <c r="R40" s="30">
        <f>R12-R38-R39</f>
        <v>0</v>
      </c>
      <c r="S40" s="30">
        <f>S12-S38-S39</f>
        <v>0</v>
      </c>
      <c r="T40" s="30">
        <f>T12-T38-T39</f>
        <v>0</v>
      </c>
      <c r="U40" s="30">
        <f>U12-U38-U39</f>
        <v>0</v>
      </c>
      <c r="V40" s="30">
        <f>V12-V38-V39</f>
        <v>0</v>
      </c>
      <c r="W40" s="30">
        <f>W12-W38-W39</f>
        <v>0</v>
      </c>
      <c r="X40" s="30">
        <f>X12-X38-X39</f>
        <v>0</v>
      </c>
      <c r="Y40" s="30">
        <f>Y12-Y38-Y39</f>
        <v>0</v>
      </c>
      <c r="Z40" s="30">
        <f>Z12-Z38-Z39</f>
        <v>0</v>
      </c>
      <c r="AA40" s="30">
        <f>AA12-AA38-AA39</f>
        <v>0</v>
      </c>
      <c r="AB40" s="30">
        <f>AB12-AB38-AB39</f>
        <v>0</v>
      </c>
      <c r="AC40" s="30">
        <f>AC12-AC38-AC39</f>
        <v>0</v>
      </c>
      <c r="AD40" s="30">
        <f>AD12-AD38-AD39</f>
        <v>0</v>
      </c>
      <c r="AE40" s="30">
        <f>AE12-AE38-AE39</f>
        <v>0</v>
      </c>
      <c r="AF40" s="30">
        <f>AF12-AF38-AF39</f>
        <v>0</v>
      </c>
      <c r="AG40" s="30">
        <f>AG12-AG38-AG39</f>
        <v>0</v>
      </c>
      <c r="AH40" s="30">
        <f>AH12-AH38-AH39</f>
        <v>0</v>
      </c>
    </row>
    <row r="41" spans="2:34">
      <c r="B41" s="31" t="s">
        <v>35</v>
      </c>
      <c r="I41" s="32">
        <f>IF(COUNTIFS($I$11:$AH$11,"&gt;="&amp;DATE(YEAR(I11),MONTH(I11),1),$I$11:$AH$11,"&lt;="&amp;I11)=3,"★ bonus","")</f>
        <v>0</v>
      </c>
      <c r="J41" s="32">
        <f>IF(COUNTIFS($I$11:$AH$11,"&gt;="&amp;DATE(YEAR(J11),MONTH(J11),1),$I$11:$AH$11,"&lt;="&amp;J11)=3,"★ bonus","")</f>
        <v>0</v>
      </c>
      <c r="K41" s="32">
        <f>IF(COUNTIFS($I$11:$AH$11,"&gt;="&amp;DATE(YEAR(K11),MONTH(K11),1),$I$11:$AH$11,"&lt;="&amp;K11)=3,"★ bonus","")</f>
        <v>0</v>
      </c>
      <c r="L41" s="32">
        <f>IF(COUNTIFS($I$11:$AH$11,"&gt;="&amp;DATE(YEAR(L11),MONTH(L11),1),$I$11:$AH$11,"&lt;="&amp;L11)=3,"★ bonus","")</f>
        <v>0</v>
      </c>
      <c r="M41" s="32">
        <f>IF(COUNTIFS($I$11:$AH$11,"&gt;="&amp;DATE(YEAR(M11),MONTH(M11),1),$I$11:$AH$11,"&lt;="&amp;M11)=3,"★ bonus","")</f>
        <v>0</v>
      </c>
      <c r="N41" s="32">
        <f>IF(COUNTIFS($I$11:$AH$11,"&gt;="&amp;DATE(YEAR(N11),MONTH(N11),1),$I$11:$AH$11,"&lt;="&amp;N11)=3,"★ bonus","")</f>
        <v>0</v>
      </c>
      <c r="O41" s="32">
        <f>IF(COUNTIFS($I$11:$AH$11,"&gt;="&amp;DATE(YEAR(O11),MONTH(O11),1),$I$11:$AH$11,"&lt;="&amp;O11)=3,"★ bonus","")</f>
        <v>0</v>
      </c>
      <c r="P41" s="32">
        <f>IF(COUNTIFS($I$11:$AH$11,"&gt;="&amp;DATE(YEAR(P11),MONTH(P11),1),$I$11:$AH$11,"&lt;="&amp;P11)=3,"★ bonus","")</f>
        <v>0</v>
      </c>
      <c r="Q41" s="32">
        <f>IF(COUNTIFS($I$11:$AH$11,"&gt;="&amp;DATE(YEAR(Q11),MONTH(Q11),1),$I$11:$AH$11,"&lt;="&amp;Q11)=3,"★ bonus","")</f>
        <v>0</v>
      </c>
      <c r="R41" s="32">
        <f>IF(COUNTIFS($I$11:$AH$11,"&gt;="&amp;DATE(YEAR(R11),MONTH(R11),1),$I$11:$AH$11,"&lt;="&amp;R11)=3,"★ bonus","")</f>
        <v>0</v>
      </c>
      <c r="S41" s="32">
        <f>IF(COUNTIFS($I$11:$AH$11,"&gt;="&amp;DATE(YEAR(S11),MONTH(S11),1),$I$11:$AH$11,"&lt;="&amp;S11)=3,"★ bonus","")</f>
        <v>0</v>
      </c>
      <c r="T41" s="32">
        <f>IF(COUNTIFS($I$11:$AH$11,"&gt;="&amp;DATE(YEAR(T11),MONTH(T11),1),$I$11:$AH$11,"&lt;="&amp;T11)=3,"★ bonus","")</f>
        <v>0</v>
      </c>
      <c r="U41" s="32">
        <f>IF(COUNTIFS($I$11:$AH$11,"&gt;="&amp;DATE(YEAR(U11),MONTH(U11),1),$I$11:$AH$11,"&lt;="&amp;U11)=3,"★ bonus","")</f>
        <v>0</v>
      </c>
      <c r="V41" s="32">
        <f>IF(COUNTIFS($I$11:$AH$11,"&gt;="&amp;DATE(YEAR(V11),MONTH(V11),1),$I$11:$AH$11,"&lt;="&amp;V11)=3,"★ bonus","")</f>
        <v>0</v>
      </c>
      <c r="W41" s="32">
        <f>IF(COUNTIFS($I$11:$AH$11,"&gt;="&amp;DATE(YEAR(W11),MONTH(W11),1),$I$11:$AH$11,"&lt;="&amp;W11)=3,"★ bonus","")</f>
        <v>0</v>
      </c>
      <c r="X41" s="32">
        <f>IF(COUNTIFS($I$11:$AH$11,"&gt;="&amp;DATE(YEAR(X11),MONTH(X11),1),$I$11:$AH$11,"&lt;="&amp;X11)=3,"★ bonus","")</f>
        <v>0</v>
      </c>
      <c r="Y41" s="32">
        <f>IF(COUNTIFS($I$11:$AH$11,"&gt;="&amp;DATE(YEAR(Y11),MONTH(Y11),1),$I$11:$AH$11,"&lt;="&amp;Y11)=3,"★ bonus","")</f>
        <v>0</v>
      </c>
      <c r="Z41" s="32">
        <f>IF(COUNTIFS($I$11:$AH$11,"&gt;="&amp;DATE(YEAR(Z11),MONTH(Z11),1),$I$11:$AH$11,"&lt;="&amp;Z11)=3,"★ bonus","")</f>
        <v>0</v>
      </c>
      <c r="AA41" s="32">
        <f>IF(COUNTIFS($I$11:$AH$11,"&gt;="&amp;DATE(YEAR(AA11),MONTH(AA11),1),$I$11:$AH$11,"&lt;="&amp;AA11)=3,"★ bonus","")</f>
        <v>0</v>
      </c>
      <c r="AB41" s="32">
        <f>IF(COUNTIFS($I$11:$AH$11,"&gt;="&amp;DATE(YEAR(AB11),MONTH(AB11),1),$I$11:$AH$11,"&lt;="&amp;AB11)=3,"★ bonus","")</f>
        <v>0</v>
      </c>
      <c r="AC41" s="32">
        <f>IF(COUNTIFS($I$11:$AH$11,"&gt;="&amp;DATE(YEAR(AC11),MONTH(AC11),1),$I$11:$AH$11,"&lt;="&amp;AC11)=3,"★ bonus","")</f>
        <v>0</v>
      </c>
      <c r="AD41" s="32">
        <f>IF(COUNTIFS($I$11:$AH$11,"&gt;="&amp;DATE(YEAR(AD11),MONTH(AD11),1),$I$11:$AH$11,"&lt;="&amp;AD11)=3,"★ bonus","")</f>
        <v>0</v>
      </c>
      <c r="AE41" s="32">
        <f>IF(COUNTIFS($I$11:$AH$11,"&gt;="&amp;DATE(YEAR(AE11),MONTH(AE11),1),$I$11:$AH$11,"&lt;="&amp;AE11)=3,"★ bonus","")</f>
        <v>0</v>
      </c>
      <c r="AF41" s="32">
        <f>IF(COUNTIFS($I$11:$AH$11,"&gt;="&amp;DATE(YEAR(AF11),MONTH(AF11),1),$I$11:$AH$11,"&lt;="&amp;AF11)=3,"★ bonus","")</f>
        <v>0</v>
      </c>
      <c r="AG41" s="32">
        <f>IF(COUNTIFS($I$11:$AH$11,"&gt;="&amp;DATE(YEAR(AG11),MONTH(AG11),1),$I$11:$AH$11,"&lt;="&amp;AG11)=3,"★ bonus","")</f>
        <v>0</v>
      </c>
      <c r="AH41" s="32">
        <f>IF(COUNTIFS($I$11:$AH$11,"&gt;="&amp;DATE(YEAR(AH11),MONTH(AH11),1),$I$11:$AH$11,"&lt;="&amp;AH11)=3,"★ bonus","")</f>
        <v>0</v>
      </c>
    </row>
  </sheetData>
  <mergeCells count="10">
    <mergeCell ref="I5:J5"/>
    <mergeCell ref="I6:J6"/>
    <mergeCell ref="K5:L5"/>
    <mergeCell ref="K6:L6"/>
    <mergeCell ref="M5:N5"/>
    <mergeCell ref="M6:N6"/>
    <mergeCell ref="O5:P5"/>
    <mergeCell ref="O6:P6"/>
    <mergeCell ref="Q5:R5"/>
    <mergeCell ref="Q6:R6"/>
  </mergeCells>
  <conditionalFormatting sqref="I11:AH37">
    <cfRule type="expression" dxfId="1" priority="2">
      <formula>COUNTIFS($I$11:$AH$11,"&gt;="&amp;DATE(YEAR(I$11),MONTH(I$11),1),$I$11:$AH$11,"&lt;="&amp;I$11)=3</formula>
    </cfRule>
  </conditionalFormatting>
  <conditionalFormatting sqref="I40:AH40">
    <cfRule type="cellIs" dxfId="0" priority="1" operator="lessThan">
      <formula>0</formula>
    </cfRule>
  </conditionalFormatting>
  <dataValidations count="3">
    <dataValidation type="list" allowBlank="1" showInputMessage="1" showErrorMessage="1" sqref="E13:E37">
      <formula1>"Monthly,Every paycheck,Quarterly,Yearly"</formula1>
    </dataValidation>
    <dataValidation type="whole" allowBlank="1" showInputMessage="1" showErrorMessage="1" error="Day of the month, 1–31. 31 means the last day of shorter months." sqref="D13:D37">
      <formula1>1</formula1>
      <formula2>31</formula2>
    </dataValidation>
    <dataValidation type="whole" allowBlank="1" showInputMessage="1" showErrorMessage="1" error="Month number 1–12 (only for Quarterly and Yearly bills)." sqref="F13:F37">
      <formula1>1</formula1>
      <formula2>12</formula2>
    </dataValidation>
  </dataValidations>
  <pageMargins left="0.4" right="0.4" top="0.5" bottom="0.5" header="0.3" footer="0.3"/>
  <pageSetup paperSize="1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2:BI22"/>
  <sheetViews>
    <sheetView showGridLines="0" workbookViewId="0"/>
  </sheetViews>
  <sheetFormatPr defaultRowHeight="15"/>
  <cols>
    <col min="1" max="1" width="3.28515625" style="1" customWidth="1"/>
    <col min="2" max="2" width="4.7109375" style="1" customWidth="1"/>
    <col min="3" max="3" width="90.7109375" style="1" customWidth="1"/>
    <col min="4" max="61" width="9.7109375" style="1" customWidth="1"/>
  </cols>
  <sheetData>
    <row r="2" spans="2:3" ht="35.2" customHeight="1">
      <c r="B2" s="33" t="s">
        <v>41</v>
      </c>
    </row>
    <row r="3" spans="2:3" ht="34" customHeight="1">
      <c r="B3" s="34" t="s">
        <v>42</v>
      </c>
      <c r="C3" s="34"/>
    </row>
    <row r="5" spans="2:3">
      <c r="B5" s="35" t="s">
        <v>43</v>
      </c>
    </row>
    <row r="6" spans="2:3" ht="36" customHeight="1">
      <c r="B6" s="36">
        <v>1</v>
      </c>
      <c r="C6" s="37" t="s">
        <v>44</v>
      </c>
    </row>
    <row r="7" spans="2:3" ht="36" customHeight="1">
      <c r="B7" s="36">
        <v>2</v>
      </c>
      <c r="C7" s="37" t="s">
        <v>45</v>
      </c>
    </row>
    <row r="8" spans="2:3" ht="21" customHeight="1">
      <c r="B8" s="36">
        <v>3</v>
      </c>
      <c r="C8" s="37" t="s">
        <v>46</v>
      </c>
    </row>
    <row r="9" spans="2:3" ht="36" customHeight="1">
      <c r="B9" s="36">
        <v>4</v>
      </c>
      <c r="C9" s="37" t="s">
        <v>47</v>
      </c>
    </row>
    <row r="10" spans="2:3" ht="21" customHeight="1">
      <c r="B10" s="36">
        <v>5</v>
      </c>
      <c r="C10" s="37" t="s">
        <v>48</v>
      </c>
    </row>
    <row r="12" spans="2:3">
      <c r="B12" s="35" t="s">
        <v>49</v>
      </c>
    </row>
    <row r="13" spans="2:3">
      <c r="B13" s="38"/>
      <c r="C13" s="1" t="s">
        <v>50</v>
      </c>
    </row>
    <row r="14" spans="2:3">
      <c r="B14" s="39"/>
      <c r="C14" s="1" t="s">
        <v>51</v>
      </c>
    </row>
    <row r="16" spans="2:3">
      <c r="B16" s="35" t="s">
        <v>52</v>
      </c>
    </row>
    <row r="17" spans="2:3" ht="36" customHeight="1">
      <c r="B17" s="40" t="s">
        <v>53</v>
      </c>
      <c r="C17" s="37" t="s">
        <v>54</v>
      </c>
    </row>
    <row r="18" spans="2:3" ht="36" customHeight="1">
      <c r="B18" s="40" t="s">
        <v>53</v>
      </c>
      <c r="C18" s="37" t="s">
        <v>55</v>
      </c>
    </row>
    <row r="19" spans="2:3" ht="21" customHeight="1">
      <c r="B19" s="40" t="s">
        <v>53</v>
      </c>
      <c r="C19" s="37" t="s">
        <v>56</v>
      </c>
    </row>
    <row r="21" spans="2:3">
      <c r="B21" s="41" t="s">
        <v>57</v>
      </c>
    </row>
    <row r="22" spans="2:3">
      <c r="B22" s="41" t="s">
        <v>58</v>
      </c>
    </row>
  </sheetData>
  <mergeCells count="1">
    <mergeCell ref="B3:C3"/>
  </mergeCells>
  <pageMargins left="0.4" right="0.4" top="0.5" bottom="0.5" header="0.3" footer="0.3"/>
  <pageSetup paperSize="1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Paycheck Budget</vt:lpstr>
      <vt:lpstr>How to use</vt:lpstr>
      <vt:lpstr>'Paycheck Budget'!Print_Area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biweekly-paycheck-budget-template.xlsx</dc:title>
  <dc:creator>NiftyShelf</dc:creator>
  <dc:description>Free template from niftyshelf.com</dc:description>
  <cp:lastModifiedBy>NiftyShelf</cp:lastModifiedBy>
  <dcterms:created xsi:type="dcterms:W3CDTF">2026-10-21T23:02:29Z</dcterms:created>
  <dcterms:modified xsi:type="dcterms:W3CDTF">2026-10-21T23:02:29Z</dcterms:modified>
</cp:coreProperties>
</file>